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35" windowHeight="12060" activeTab="2"/>
  </bookViews>
  <sheets>
    <sheet name="P09-44" sheetId="1" r:id="rId1"/>
    <sheet name="Given P09-44" sheetId="2" r:id="rId2"/>
    <sheet name="C09-55" sheetId="3" r:id="rId3"/>
    <sheet name="Given C09-55" sheetId="4" r:id="rId4"/>
  </sheets>
  <definedNames>
    <definedName name="_xlnm.Print_Titles" localSheetId="2">'C09-55'!$1:$4</definedName>
    <definedName name="_xlnm.Print_Titles" localSheetId="3">'Given C09-55'!$1:$2</definedName>
    <definedName name="_xlnm.Print_Titles" localSheetId="0">'P09-44'!$1:$4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Your entries for "Sales revenue" will be validated.</t>
        </r>
      </text>
    </comment>
    <comment ref="B16" authorId="0">
      <text>
        <r>
          <rPr>
            <sz val="8"/>
            <rFont val="Tahoma"/>
            <family val="2"/>
          </rPr>
          <t>Enter appropriate data in yellow cells. Your entries for "Production requirements" will be validated.</t>
        </r>
      </text>
    </comment>
    <comment ref="B27" authorId="0">
      <text>
        <r>
          <rPr>
            <sz val="8"/>
            <rFont val="Tahoma"/>
            <family val="2"/>
          </rPr>
          <t>Enter appropriate data in yellow cells. Your entry for "Cost of purchases" will be verified.</t>
        </r>
      </text>
    </comment>
    <comment ref="B40" authorId="0">
      <text>
        <r>
          <rPr>
            <sz val="8"/>
            <rFont val="Tahoma"/>
            <family val="2"/>
          </rPr>
          <t>Enter appropriate data in yellow cells. Your entry for "Cost of purchases"  and "Total cost of raw-materials" will be verified.</t>
        </r>
      </text>
    </comment>
    <comment ref="B54" authorId="0">
      <text>
        <r>
          <rPr>
            <sz val="8"/>
            <rFont val="Tahoma"/>
            <family val="2"/>
          </rPr>
          <t>Enter appropriate data in yellow cells. Your entry for "Total direct-labor cost" will be verified.</t>
        </r>
      </text>
    </comment>
    <comment ref="B61" authorId="0">
      <text>
        <r>
          <rPr>
            <sz val="8"/>
            <rFont val="Tahoma"/>
            <family val="2"/>
          </rPr>
          <t>Enter appropriate data in yellow cells. Your entry for "Total overhead" will be verified.</t>
        </r>
      </text>
    </comment>
    <comment ref="B70" authorId="0">
      <text>
        <r>
          <rPr>
            <sz val="8"/>
            <rFont val="Tahoma"/>
            <family val="2"/>
          </rPr>
          <t>Enter appropriate data in yellow cells. Your entry for "Total selling and administrative expense" will be verified.</t>
        </r>
      </text>
    </comment>
    <comment ref="C78" authorId="0">
      <text>
        <r>
          <rPr>
            <sz val="8"/>
            <rFont val="Tahoma"/>
            <family val="2"/>
          </rPr>
          <t>Enter appropriate data in yellow cells. Your entry for "Net income" will be verified.</t>
        </r>
      </text>
    </comment>
    <comment ref="D50" authorId="0">
      <text>
        <r>
          <rPr>
            <sz val="8"/>
            <rFont val="Tahoma"/>
            <family val="2"/>
          </rPr>
          <t>Add cost of purchases for both types of boxes.</t>
        </r>
      </text>
    </comment>
    <comment ref="B80" authorId="0">
      <text>
        <r>
          <rPr>
            <sz val="8"/>
            <rFont val="Tahoma"/>
            <family val="2"/>
          </rPr>
          <t>Use the calculation of manufacturing cost per unit below to compute cost of goods sold for Box C and Box P.</t>
        </r>
      </text>
    </comment>
    <comment ref="B90" authorId="0">
      <text>
        <r>
          <rPr>
            <sz val="8"/>
            <rFont val="Tahoma"/>
            <family val="2"/>
          </rPr>
          <t>Your entry for "Rate per hour" will be verified.  Use this number to complete the calculation of applied manufactured overhead below.</t>
        </r>
      </text>
    </comment>
    <comment ref="B97" authorId="0">
      <text>
        <r>
          <rPr>
            <sz val="8"/>
            <rFont val="Tahoma"/>
            <family val="2"/>
          </rPr>
          <t>Your entries for "Manufacturing cost per unit" will be verified.  Use these numbers to complete the calculation of cost of goods sold in the income statement above.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1" authorId="0">
      <text>
        <r>
          <rPr>
            <sz val="8"/>
            <rFont val="Tahoma"/>
            <family val="2"/>
          </rPr>
          <t>Enter appropriate data in yellow cells. Your entries for "Total sales revenue" and "Sales on account" will be verified.</t>
        </r>
      </text>
    </comment>
    <comment ref="B29" authorId="0">
      <text>
        <r>
          <rPr>
            <sz val="8"/>
            <rFont val="Tahoma"/>
            <family val="2"/>
          </rPr>
          <t>Enter appropriate data in yellow cells. Your entries for "Total cash receipts" will be verified.</t>
        </r>
      </text>
    </comment>
    <comment ref="B44" authorId="0">
      <text>
        <r>
          <rPr>
            <sz val="8"/>
            <rFont val="Tahoma"/>
            <family val="2"/>
          </rPr>
          <t>Enter appropriate data in yellow cells. Your entries for "Units to be produced" for each product will be verified.</t>
        </r>
      </text>
    </comment>
    <comment ref="B62" authorId="0">
      <text>
        <r>
          <rPr>
            <sz val="8"/>
            <rFont val="Tahoma"/>
            <family val="2"/>
          </rPr>
          <t>Enter appropriate data in yellow cells. Your entries for "Cost of metal strips to be purchased" and "Cost of glass to be purchased"  for each product will be verified.</t>
        </r>
      </text>
    </comment>
    <comment ref="B97" authorId="0">
      <text>
        <r>
          <rPr>
            <sz val="8"/>
            <rFont val="Tahoma"/>
            <family val="2"/>
          </rPr>
          <t>Enter appropriate data in yellow cells. Your entries for total cash payments  for each section and "Total cash disbursements" will be verified.</t>
        </r>
      </text>
    </comment>
    <comment ref="B125" authorId="0">
      <text>
        <r>
          <rPr>
            <sz val="8"/>
            <rFont val="Tahoma"/>
            <family val="2"/>
          </rPr>
          <t>Enter appropriate data in yellow cells. Your entries for "Cash balance, end of period" will be verified.</t>
        </r>
      </text>
    </comment>
    <comment ref="C143" authorId="0">
      <text>
        <r>
          <rPr>
            <sz val="8"/>
            <rFont val="Tahoma"/>
            <family val="2"/>
          </rPr>
          <t>Enter appropriate data in yellow cells. Your entries for "Cost of goods sold" will be verified.</t>
        </r>
      </text>
    </comment>
    <comment ref="C156" authorId="0">
      <text>
        <r>
          <rPr>
            <sz val="8"/>
            <rFont val="Tahoma"/>
            <family val="2"/>
          </rPr>
          <t>This entry is computed or verified independently below.  That entry will be verified.</t>
        </r>
      </text>
    </comment>
    <comment ref="C157" authorId="0">
      <text>
        <r>
          <rPr>
            <sz val="8"/>
            <rFont val="Tahoma"/>
            <family val="2"/>
          </rPr>
          <t>This entry is computed or verified independently below.  That entry will be verified.</t>
        </r>
      </text>
    </comment>
    <comment ref="C160" authorId="0">
      <text>
        <r>
          <rPr>
            <sz val="8"/>
            <rFont val="Tahoma"/>
            <family val="2"/>
          </rPr>
          <t>This entry is computed or verified independently below.  That entry will be verified.</t>
        </r>
      </text>
    </comment>
    <comment ref="C161" authorId="0">
      <text>
        <r>
          <rPr>
            <sz val="8"/>
            <rFont val="Tahoma"/>
            <family val="2"/>
          </rPr>
          <t>This entry is computed or verified independently below.  That entry will be verified.</t>
        </r>
      </text>
    </comment>
    <comment ref="C198" authorId="0">
      <text>
        <r>
          <rPr>
            <sz val="8"/>
            <rFont val="Tahoma"/>
            <family val="2"/>
          </rPr>
          <t>Enter appropriate data in yellow cells. Your entry for "Net income" will be verified.</t>
        </r>
      </text>
    </comment>
    <comment ref="C210" authorId="0">
      <text>
        <r>
          <rPr>
            <sz val="8"/>
            <rFont val="Tahoma"/>
            <family val="2"/>
          </rPr>
          <t>Enter appropriate data in yellow cells. Your entry for "Retained earnings, 12/31/x5" will be verified.</t>
        </r>
      </text>
    </comment>
    <comment ref="C220" authorId="0">
      <text>
        <r>
          <rPr>
            <sz val="8"/>
            <rFont val="Tahoma"/>
            <family val="2"/>
          </rPr>
          <t>Enter appropriate data in yellow cells. Your entry for "Total liabilities and stockholders' equity" will be verified.</t>
        </r>
      </text>
    </comment>
  </commentList>
</comments>
</file>

<file path=xl/sharedStrings.xml><?xml version="1.0" encoding="utf-8"?>
<sst xmlns="http://schemas.openxmlformats.org/spreadsheetml/2006/main" count="484" uniqueCount="301">
  <si>
    <t>Student Name:</t>
  </si>
  <si>
    <t>Master Budget</t>
  </si>
  <si>
    <t>Class:</t>
  </si>
  <si>
    <t>Robot cost</t>
  </si>
  <si>
    <t>Interest rate on loan</t>
  </si>
  <si>
    <t>Length of strip for S frame</t>
  </si>
  <si>
    <t>feet</t>
  </si>
  <si>
    <t>Length of strip for L frame</t>
  </si>
  <si>
    <t># of S frames out of a glass sheet</t>
  </si>
  <si>
    <t># of L frames out of a glass sheet</t>
  </si>
  <si>
    <t>Fourth quarter sales of S frames</t>
  </si>
  <si>
    <t>Fourth quarter sales of L frames</t>
  </si>
  <si>
    <t>Each product line growth each quarter over previous quarter</t>
  </si>
  <si>
    <t>1. Sales Budget:</t>
  </si>
  <si>
    <t>Direct material:</t>
  </si>
  <si>
    <t>% of sales on credit</t>
  </si>
  <si>
    <t>4th</t>
  </si>
  <si>
    <t>1st</t>
  </si>
  <si>
    <t>2nd</t>
  </si>
  <si>
    <t>3rd</t>
  </si>
  <si>
    <t>Entire</t>
  </si>
  <si>
    <t>% credit sales collected in quarter</t>
  </si>
  <si>
    <t>Quarter</t>
  </si>
  <si>
    <t>Year</t>
  </si>
  <si>
    <t xml:space="preserve">  Add: Purchase of raw material </t>
  </si>
  <si>
    <t>% credit sales collected in the following quarter</t>
  </si>
  <si>
    <t>S frame unit sales</t>
  </si>
  <si>
    <t xml:space="preserve">  Raw material available for use</t>
  </si>
  <si>
    <t>S frame selling price</t>
  </si>
  <si>
    <t>x S sales price</t>
  </si>
  <si>
    <t>L frame selling price</t>
  </si>
  <si>
    <t>S frame sales revenue</t>
  </si>
  <si>
    <t xml:space="preserve">  Raw material used</t>
  </si>
  <si>
    <t>Desired ending quarter finished goods inventory</t>
  </si>
  <si>
    <t>L frame unit sales</t>
  </si>
  <si>
    <t>Direct labor</t>
  </si>
  <si>
    <t xml:space="preserve">    % to cover next quarters' sales</t>
  </si>
  <si>
    <t>x L sales price</t>
  </si>
  <si>
    <t>Manufacturing overhead</t>
  </si>
  <si>
    <t>% of glass sheets to cover next quarters' production</t>
  </si>
  <si>
    <t>L frame sales revenue</t>
  </si>
  <si>
    <t xml:space="preserve">  Indirect material</t>
  </si>
  <si>
    <t>% of direct materials purchased paid in quarter</t>
  </si>
  <si>
    <t>Total sales revenue</t>
  </si>
  <si>
    <t xml:space="preserve">  Indirect labor</t>
  </si>
  <si>
    <t>% of direct materials purchased paid in following quarter</t>
  </si>
  <si>
    <t>Cash sales*</t>
  </si>
  <si>
    <t xml:space="preserve">  Other overhead</t>
  </si>
  <si>
    <t xml:space="preserve">  Depreciation</t>
  </si>
  <si>
    <t>Projected manufacturing costs:</t>
  </si>
  <si>
    <t xml:space="preserve">  Total manufacturing overhead</t>
  </si>
  <si>
    <t>Unit</t>
  </si>
  <si>
    <t>Cost per unit</t>
  </si>
  <si>
    <t>S Frame</t>
  </si>
  <si>
    <t>L Frame</t>
  </si>
  <si>
    <t>of total sales.</t>
  </si>
  <si>
    <t xml:space="preserve">  Budgeting over/underapplied overhead</t>
  </si>
  <si>
    <t>Overhead applied to work-in-progress*</t>
  </si>
  <si>
    <t xml:space="preserve">  Metal strips (ft.)</t>
  </si>
  <si>
    <r>
      <t>Cost of goods manufactured</t>
    </r>
    <r>
      <rPr>
        <vertAlign val="superscript"/>
        <sz val="9"/>
        <rFont val="Arial"/>
        <family val="2"/>
      </rPr>
      <t>†</t>
    </r>
  </si>
  <si>
    <t xml:space="preserve">     S: feet</t>
  </si>
  <si>
    <t>2.  Cash receipts budget:</t>
  </si>
  <si>
    <t xml:space="preserve">     L: feet</t>
  </si>
  <si>
    <t>Cost of goods available for sale</t>
  </si>
  <si>
    <t xml:space="preserve">  Glass sheets</t>
  </si>
  <si>
    <t xml:space="preserve">     S:</t>
  </si>
  <si>
    <r>
      <t>Cost of goods sold</t>
    </r>
    <r>
      <rPr>
        <vertAlign val="superscript"/>
        <sz val="9"/>
        <rFont val="Arial"/>
        <family val="2"/>
      </rPr>
      <t>††</t>
    </r>
  </si>
  <si>
    <t xml:space="preserve">     L:</t>
  </si>
  <si>
    <t>Cash sales</t>
  </si>
  <si>
    <t>* The applied manufacturing overhead may be verified</t>
  </si>
  <si>
    <t xml:space="preserve">    made during current quarter*</t>
  </si>
  <si>
    <t xml:space="preserve">            independently as follows:</t>
  </si>
  <si>
    <t>Total manufacturing cost per unit</t>
  </si>
  <si>
    <t xml:space="preserve">    Total number of frames produced</t>
  </si>
  <si>
    <t>Predetermined overhead rate per direct labor hour:</t>
  </si>
  <si>
    <t>Total cash receipts</t>
  </si>
  <si>
    <t xml:space="preserve">    Total direct-labor hours</t>
  </si>
  <si>
    <t xml:space="preserve">    Predetermined overhead rate per hour</t>
  </si>
  <si>
    <t>of current quarter's credit sales</t>
  </si>
  <si>
    <t xml:space="preserve">    Total manufacturing overhead applied</t>
  </si>
  <si>
    <t>of previous quarter's credit sales</t>
  </si>
  <si>
    <t>Indirect material</t>
  </si>
  <si>
    <t>S Frames</t>
  </si>
  <si>
    <t>L Frames</t>
  </si>
  <si>
    <t>Indirect labor</t>
  </si>
  <si>
    <t xml:space="preserve">    Frames produced</t>
  </si>
  <si>
    <t>Other overhead</t>
  </si>
  <si>
    <t xml:space="preserve">    Manufacturing cost per unit</t>
  </si>
  <si>
    <t>Depreciation</t>
  </si>
  <si>
    <t xml:space="preserve">    Total manufacturing cost</t>
  </si>
  <si>
    <t>Total overhead</t>
  </si>
  <si>
    <t>S frames:</t>
  </si>
  <si>
    <t xml:space="preserve">    Grand total</t>
  </si>
  <si>
    <t xml:space="preserve">  Sales (in units)</t>
  </si>
  <si>
    <t>Quarterly selling and administrative expenses</t>
  </si>
  <si>
    <t xml:space="preserve">  Add: Desired ending inventory</t>
  </si>
  <si>
    <t>Dividends declared and paid in each quarter</t>
  </si>
  <si>
    <t>Total units needed</t>
  </si>
  <si>
    <t>Less: Expected beginning inventory</t>
  </si>
  <si>
    <t>Units to be produced</t>
  </si>
  <si>
    <t>Cash</t>
  </si>
  <si>
    <t>L frames:</t>
  </si>
  <si>
    <t xml:space="preserve">    Cost of ending inventory</t>
  </si>
  <si>
    <t>Accounts receivable</t>
  </si>
  <si>
    <t xml:space="preserve">    Total cost of ending inventory (S and L)</t>
  </si>
  <si>
    <t>Inventory:</t>
  </si>
  <si>
    <t xml:space="preserve">  Raw material</t>
  </si>
  <si>
    <r>
      <t>††</t>
    </r>
    <r>
      <rPr>
        <sz val="9"/>
        <rFont val="Arial"/>
        <family val="2"/>
      </rPr>
      <t xml:space="preserve"> The cost of goods sold may be verified independently as follows:</t>
    </r>
  </si>
  <si>
    <t xml:space="preserve">  Finished goods</t>
  </si>
  <si>
    <t xml:space="preserve"> </t>
  </si>
  <si>
    <t>Plant and equipment (net of accumulated depreciation)</t>
  </si>
  <si>
    <t xml:space="preserve">    Frames sold</t>
  </si>
  <si>
    <t>Total assets</t>
  </si>
  <si>
    <t xml:space="preserve">    Cost of goods sold</t>
  </si>
  <si>
    <t>Accounts payable</t>
  </si>
  <si>
    <t xml:space="preserve">    Total cost of goods sold (S and L)</t>
  </si>
  <si>
    <t>Common stock</t>
  </si>
  <si>
    <t>Retained earnings</t>
  </si>
  <si>
    <t>Total liabilities and stockholders' equity</t>
  </si>
  <si>
    <t>Metal strips:</t>
  </si>
  <si>
    <t>S frames to be produced</t>
  </si>
  <si>
    <t>Metal quantity per unit (ft.)</t>
  </si>
  <si>
    <t>Needed for S frame production</t>
  </si>
  <si>
    <t>L frames to be produced</t>
  </si>
  <si>
    <t>Needed for L frame production</t>
  </si>
  <si>
    <t>Total metal needed for production;</t>
  </si>
  <si>
    <t xml:space="preserve">    to be purchased (ft.)</t>
  </si>
  <si>
    <t>Price per foot</t>
  </si>
  <si>
    <t>Cost of metal strips to be purchased</t>
  </si>
  <si>
    <t>Glass sheets:</t>
  </si>
  <si>
    <t>Glass quantity per unit (sheets)</t>
  </si>
  <si>
    <t>Add: Desired ending inventory</t>
  </si>
  <si>
    <t>Total glass needs</t>
  </si>
  <si>
    <t>Glass to be purchased</t>
  </si>
  <si>
    <t>Price per glass sheet</t>
  </si>
  <si>
    <t>Cost of glass to be purchased</t>
  </si>
  <si>
    <t>5. Cash disbursements budget:</t>
  </si>
  <si>
    <t>Raw-material purchases:</t>
  </si>
  <si>
    <t xml:space="preserve">  Cash payments for purchases during</t>
  </si>
  <si>
    <t xml:space="preserve">         the current quarter*</t>
  </si>
  <si>
    <t>Direct labor:</t>
  </si>
  <si>
    <t xml:space="preserve">  Frames produced (S and L)</t>
  </si>
  <si>
    <t xml:space="preserve">  Direct-labor hours per frame</t>
  </si>
  <si>
    <t xml:space="preserve">  Direct-labor hours to be used</t>
  </si>
  <si>
    <t xml:space="preserve">  Rate per direct-labor hour</t>
  </si>
  <si>
    <t>Total cash payments for direct labor</t>
  </si>
  <si>
    <t>Manufacturing overhead:</t>
  </si>
  <si>
    <t>Sales revenue</t>
  </si>
  <si>
    <t xml:space="preserve">  Indirect labor </t>
  </si>
  <si>
    <t>Gross margin</t>
  </si>
  <si>
    <t xml:space="preserve">  Other</t>
  </si>
  <si>
    <t>Selling and administrative expenses</t>
  </si>
  <si>
    <t>Net income</t>
  </si>
  <si>
    <t>Total cash disbursements</t>
  </si>
  <si>
    <t>of current quarter's purchases</t>
  </si>
  <si>
    <t>of previous quarter's purchases</t>
  </si>
  <si>
    <t>6. Summary cash budget:</t>
  </si>
  <si>
    <t>Cash receipts</t>
  </si>
  <si>
    <t>Change in cash balance due to operations</t>
  </si>
  <si>
    <t>Payment of dividends</t>
  </si>
  <si>
    <t>Purchase of equipment</t>
  </si>
  <si>
    <t>Quarterly installment on loan principal</t>
  </si>
  <si>
    <t>Quarterly interest payment*</t>
  </si>
  <si>
    <t>Change in cash balance during the period</t>
  </si>
  <si>
    <t>Cash balance, beginning of period</t>
  </si>
  <si>
    <t>Cash balance, end of period</t>
  </si>
  <si>
    <t>One year loan for robot</t>
  </si>
  <si>
    <t>3.  Production budget:</t>
  </si>
  <si>
    <t>4. Raw-material budget:</t>
  </si>
  <si>
    <t>Less: Cash disbursements</t>
  </si>
  <si>
    <t>Budgeted Schedule of Cost of Goods Manufactured and Sold</t>
  </si>
  <si>
    <t xml:space="preserve">    Direct-labor hours per frame</t>
  </si>
  <si>
    <t>Cost per</t>
  </si>
  <si>
    <t>Type of Box</t>
  </si>
  <si>
    <t>Lb./Hour</t>
  </si>
  <si>
    <t xml:space="preserve">C </t>
  </si>
  <si>
    <t>P</t>
  </si>
  <si>
    <t>Direct material required per 100 boxes:</t>
  </si>
  <si>
    <t xml:space="preserve">  Paperboard (lbs.)</t>
  </si>
  <si>
    <t xml:space="preserve">  Corrugating medium (lbs.)</t>
  </si>
  <si>
    <t>Direct labor required per 100 boxes (hrs.)</t>
  </si>
  <si>
    <t>Box C</t>
  </si>
  <si>
    <t>Box P</t>
  </si>
  <si>
    <t>Total</t>
  </si>
  <si>
    <t>Overhead rate production volume for each box</t>
  </si>
  <si>
    <t>units</t>
  </si>
  <si>
    <t>Sales (in units)</t>
  </si>
  <si>
    <t>Sales price per unit</t>
  </si>
  <si>
    <t>Manufacturing-overhead costs:</t>
  </si>
  <si>
    <t>2.  Production Budget (in units):</t>
  </si>
  <si>
    <t xml:space="preserve">  Utilities</t>
  </si>
  <si>
    <t xml:space="preserve">  Property taxes</t>
  </si>
  <si>
    <t>Sales</t>
  </si>
  <si>
    <t xml:space="preserve">  Insurance</t>
  </si>
  <si>
    <t xml:space="preserve">  Total</t>
  </si>
  <si>
    <t>Deduct: Beginning inventory</t>
  </si>
  <si>
    <t>Production requirements</t>
  </si>
  <si>
    <t>Selling and administrative expenses:</t>
  </si>
  <si>
    <t xml:space="preserve">  Salaries and fringe benefits of sales personnel</t>
  </si>
  <si>
    <t>3.  Raw material budget:</t>
  </si>
  <si>
    <t xml:space="preserve">  Advertising</t>
  </si>
  <si>
    <t>PAPERBOARD</t>
  </si>
  <si>
    <t xml:space="preserve">  Management salaries and fringe benefits</t>
  </si>
  <si>
    <t xml:space="preserve">  Clerical wages and fringe benefits</t>
  </si>
  <si>
    <t xml:space="preserve">  Miscellaneous administrative expenses</t>
  </si>
  <si>
    <t>Production requirements (number of boxes)</t>
  </si>
  <si>
    <t>Raw material required per box (pounds)</t>
  </si>
  <si>
    <t>Raw material required for production (pounds)</t>
  </si>
  <si>
    <t>Sale Forecast:</t>
  </si>
  <si>
    <t>Sales Volume</t>
  </si>
  <si>
    <t>Sales Price</t>
  </si>
  <si>
    <t xml:space="preserve">  Box type C</t>
  </si>
  <si>
    <t>boxes</t>
  </si>
  <si>
    <t>/100 boxes</t>
  </si>
  <si>
    <t xml:space="preserve">  Box type P</t>
  </si>
  <si>
    <t>Raw material to be purchased</t>
  </si>
  <si>
    <t>Price (per pound)</t>
  </si>
  <si>
    <t>Available inventory information:</t>
  </si>
  <si>
    <t>Desired</t>
  </si>
  <si>
    <t>Cost of purchases (paperboard)</t>
  </si>
  <si>
    <t>Inventory</t>
  </si>
  <si>
    <t>Ending Inventory</t>
  </si>
  <si>
    <t>CORRUGATING MEDIUM</t>
  </si>
  <si>
    <t>Finished goods:</t>
  </si>
  <si>
    <t>Raw material:</t>
  </si>
  <si>
    <t xml:space="preserve">  Paperboard</t>
  </si>
  <si>
    <t>lbs.</t>
  </si>
  <si>
    <t xml:space="preserve">  Corrugating medium</t>
  </si>
  <si>
    <t>Other Data:</t>
  </si>
  <si>
    <t xml:space="preserve">  Income tax rate</t>
  </si>
  <si>
    <t>Cost of purchases (corrugating medium)</t>
  </si>
  <si>
    <t>4.  Direct labor budget:</t>
  </si>
  <si>
    <t>Direct labor required per box (hours)</t>
  </si>
  <si>
    <t>Direct labor required for production (hours)</t>
  </si>
  <si>
    <t>Direct-labor rate</t>
  </si>
  <si>
    <t>Total direct-labor cost</t>
  </si>
  <si>
    <t>5.  Manufacturing overhead budget:</t>
  </si>
  <si>
    <t xml:space="preserve">  Total overhead</t>
  </si>
  <si>
    <t>6. Selling and administrative expense budget:</t>
  </si>
  <si>
    <t xml:space="preserve">  Total selling and administrative expenses</t>
  </si>
  <si>
    <t>7.  Budgeted income statement:</t>
  </si>
  <si>
    <t>Less: Cost of goods sold:*</t>
  </si>
  <si>
    <t xml:space="preserve">  Box C</t>
  </si>
  <si>
    <t xml:space="preserve">  Box P</t>
  </si>
  <si>
    <t>Income before taxes</t>
  </si>
  <si>
    <t>Income tax expense</t>
  </si>
  <si>
    <t>*Calculation of cost of goods sold:</t>
  </si>
  <si>
    <t>(a) Predetermined overhead rate</t>
  </si>
  <si>
    <t xml:space="preserve">     Budgeted manufacturing overhead rate</t>
  </si>
  <si>
    <t xml:space="preserve">     Volume of direct-labor hours</t>
  </si>
  <si>
    <t xml:space="preserve">     Rate per hour</t>
  </si>
  <si>
    <t>(b) Calculation of manufacturing cost per unit:</t>
  </si>
  <si>
    <t>Direct material</t>
  </si>
  <si>
    <t>Applied manufacturing overhead</t>
  </si>
  <si>
    <t>Manufacturing cost per unit</t>
  </si>
  <si>
    <t>Problem 09-44</t>
  </si>
  <si>
    <t>Given P09-44:</t>
  </si>
  <si>
    <t>EDGEWORTH BOX CORPORATION</t>
  </si>
  <si>
    <t>Given C09-55:</t>
  </si>
  <si>
    <t>PHOTO ARTISTRY COMPANY</t>
  </si>
  <si>
    <t>Expected first quarter, 20x4 S frame sales</t>
  </si>
  <si>
    <t>Cost of ancillary equipment</t>
  </si>
  <si>
    <t>Budgeted overhead costs for 20x5:</t>
  </si>
  <si>
    <t>Projected balance sheet as of December 31, 20x4:</t>
  </si>
  <si>
    <t>Add: Desired ending raw-material inventory</t>
  </si>
  <si>
    <t>Total raw-material needs</t>
  </si>
  <si>
    <t>Deduct: Beginning raw-material inventory</t>
  </si>
  <si>
    <t>Total cost of raw-material purchases</t>
  </si>
  <si>
    <t>For the Year Ended December 31, 20x5</t>
  </si>
  <si>
    <t xml:space="preserve">  Raw material inventory, 1/1/x5</t>
  </si>
  <si>
    <t xml:space="preserve">  Deduct: Raw-material inventory, 12/31/x5</t>
  </si>
  <si>
    <t>Add: Finished-goods inventory, 1/1/x5</t>
  </si>
  <si>
    <t>Deduct: Finished-goods inventory, 1/1/x5**</t>
  </si>
  <si>
    <t>** The finished-goods inventory on 12/31/x5 may be verified</t>
  </si>
  <si>
    <t xml:space="preserve">    Projected inventory on 12/31/x5</t>
  </si>
  <si>
    <t>20x5</t>
  </si>
  <si>
    <t>Proceeds from bank loan (1/2/x5)</t>
  </si>
  <si>
    <t>20x4</t>
  </si>
  <si>
    <t>Cash collections from credit sales</t>
  </si>
  <si>
    <r>
      <t>Sales on account</t>
    </r>
    <r>
      <rPr>
        <vertAlign val="superscript"/>
        <sz val="9"/>
        <rFont val="Arial"/>
        <family val="2"/>
      </rPr>
      <t>†</t>
    </r>
  </si>
  <si>
    <r>
      <t xml:space="preserve">    made during previous quarter</t>
    </r>
    <r>
      <rPr>
        <vertAlign val="superscript"/>
        <sz val="9"/>
        <rFont val="Arial"/>
        <family val="2"/>
      </rPr>
      <t>†</t>
    </r>
  </si>
  <si>
    <r>
      <t xml:space="preserve">         the preceding quarter</t>
    </r>
    <r>
      <rPr>
        <vertAlign val="superscript"/>
        <sz val="9"/>
        <rFont val="Arial"/>
        <family val="2"/>
      </rPr>
      <t>†</t>
    </r>
  </si>
  <si>
    <r>
      <t>Total glass needed for production</t>
    </r>
    <r>
      <rPr>
        <sz val="8"/>
        <rFont val="Arial"/>
        <family val="2"/>
      </rPr>
      <t xml:space="preserve"> (sheets)</t>
    </r>
  </si>
  <si>
    <r>
      <t>Total raw-material purchases</t>
    </r>
    <r>
      <rPr>
        <sz val="8"/>
        <rFont val="Arial"/>
        <family val="2"/>
      </rPr>
      <t xml:space="preserve"> (metal and glass)</t>
    </r>
  </si>
  <si>
    <t xml:space="preserve">  Total cash pmts. for raw-material purchases</t>
  </si>
  <si>
    <t>Total cash payments for manufacturing OH</t>
  </si>
  <si>
    <t>Cash pmts. for selling and admin. expenses</t>
  </si>
  <si>
    <t>FRAME-IT COMPANY</t>
  </si>
  <si>
    <t>Less: Cost of goods sold</t>
  </si>
  <si>
    <t>Interest expense</t>
  </si>
  <si>
    <t>Budgeted Statement of Retained Earnings</t>
  </si>
  <si>
    <t>Add: Net income</t>
  </si>
  <si>
    <t>Deduct: Dividends</t>
  </si>
  <si>
    <t>FRAME-IT Company</t>
  </si>
  <si>
    <t>Budgeted Balance Sheet</t>
  </si>
  <si>
    <t>Budgeted Income Statement</t>
  </si>
  <si>
    <t>Retained earnings, 12/31/x4</t>
  </si>
  <si>
    <t>Retained earnings, 12/31/x5</t>
  </si>
  <si>
    <t>December 31, 20x5</t>
  </si>
  <si>
    <r>
      <t>†</t>
    </r>
    <r>
      <rPr>
        <sz val="9"/>
        <rFont val="Arial"/>
        <family val="2"/>
      </rPr>
      <t xml:space="preserve"> The cost of goods manufactured may be verified </t>
    </r>
  </si>
  <si>
    <t>Case 09-55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</si>
</sst>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"/>
    <numFmt numFmtId="172" formatCode="&quot;$&quot;#,##0.00"/>
    <numFmt numFmtId="173" formatCode="mmmm\ d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_);_(@_)"/>
    <numFmt numFmtId="177" formatCode="&quot;*&quot;0%"/>
    <numFmt numFmtId="178" formatCode="&quot;†&quot;0%"/>
    <numFmt numFmtId="179" formatCode="&quot;+&quot;0%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&quot;$&quot;* #,##0.000_);_(&quot;$&quot;* \(#,##0.000\);_(&quot;$&quot;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>
        <color indexed="44"/>
      </left>
      <right>
        <color indexed="63"/>
      </right>
      <top style="thin"/>
      <bottom style="thin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 style="thin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>
        <color indexed="63"/>
      </left>
      <right style="hair">
        <color indexed="44"/>
      </right>
      <top style="thin"/>
      <bottom style="double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0" fillId="2" borderId="0" xfId="15" applyFont="1" applyFill="1" applyAlignment="1">
      <alignment/>
    </xf>
    <xf numFmtId="167" fontId="0" fillId="2" borderId="0" xfId="15" applyNumberFormat="1" applyFill="1" applyAlignment="1">
      <alignment horizontal="left" indent="2"/>
    </xf>
    <xf numFmtId="169" fontId="0" fillId="2" borderId="0" xfId="17" applyNumberFormat="1" applyFont="1" applyFill="1" applyAlignment="1">
      <alignment/>
    </xf>
    <xf numFmtId="167" fontId="0" fillId="2" borderId="0" xfId="15" applyNumberFormat="1" applyFont="1" applyFill="1" applyAlignment="1">
      <alignment/>
    </xf>
    <xf numFmtId="167" fontId="0" fillId="2" borderId="1" xfId="15" applyNumberFormat="1" applyFont="1" applyFill="1" applyBorder="1" applyAlignment="1">
      <alignment/>
    </xf>
    <xf numFmtId="169" fontId="0" fillId="2" borderId="2" xfId="17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/>
    </xf>
    <xf numFmtId="173" fontId="1" fillId="2" borderId="1" xfId="0" applyNumberFormat="1" applyFont="1" applyFill="1" applyBorder="1" applyAlignment="1">
      <alignment horizontal="centerContinuous"/>
    </xf>
    <xf numFmtId="9" fontId="0" fillId="2" borderId="0" xfId="19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44" fontId="0" fillId="2" borderId="0" xfId="17" applyFont="1" applyFill="1" applyAlignment="1">
      <alignment/>
    </xf>
    <xf numFmtId="44" fontId="0" fillId="2" borderId="3" xfId="17" applyFont="1" applyFill="1" applyBorder="1" applyAlignment="1">
      <alignment/>
    </xf>
    <xf numFmtId="0" fontId="1" fillId="2" borderId="0" xfId="0" applyFont="1" applyFill="1" applyAlignment="1">
      <alignment horizontal="center" wrapText="1"/>
    </xf>
    <xf numFmtId="169" fontId="0" fillId="2" borderId="3" xfId="17" applyNumberFormat="1" applyFont="1" applyFill="1" applyBorder="1" applyAlignment="1">
      <alignment/>
    </xf>
    <xf numFmtId="169" fontId="0" fillId="2" borderId="0" xfId="17" applyNumberFormat="1" applyFill="1" applyAlignment="1">
      <alignment/>
    </xf>
    <xf numFmtId="167" fontId="0" fillId="2" borderId="0" xfId="15" applyNumberFormat="1" applyFill="1" applyAlignment="1">
      <alignment/>
    </xf>
    <xf numFmtId="169" fontId="0" fillId="2" borderId="3" xfId="17" applyNumberFormat="1" applyFill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0" fillId="2" borderId="0" xfId="0" applyFont="1" applyFill="1" applyBorder="1" applyAlignment="1">
      <alignment/>
    </xf>
    <xf numFmtId="169" fontId="0" fillId="3" borderId="0" xfId="17" applyNumberFormat="1" applyFont="1" applyFill="1" applyAlignment="1">
      <alignment/>
    </xf>
    <xf numFmtId="167" fontId="0" fillId="3" borderId="0" xfId="15" applyNumberFormat="1" applyFont="1" applyFill="1" applyAlignment="1">
      <alignment/>
    </xf>
    <xf numFmtId="167" fontId="0" fillId="3" borderId="1" xfId="15" applyNumberFormat="1" applyFont="1" applyFill="1" applyBorder="1" applyAlignment="1">
      <alignment/>
    </xf>
    <xf numFmtId="169" fontId="0" fillId="3" borderId="2" xfId="17" applyNumberFormat="1" applyFont="1" applyFill="1" applyBorder="1" applyAlignment="1">
      <alignment/>
    </xf>
    <xf numFmtId="167" fontId="0" fillId="3" borderId="4" xfId="15" applyNumberFormat="1" applyFont="1" applyFill="1" applyBorder="1" applyAlignment="1">
      <alignment/>
    </xf>
    <xf numFmtId="167" fontId="0" fillId="3" borderId="5" xfId="15" applyNumberFormat="1" applyFont="1" applyFill="1" applyBorder="1" applyAlignment="1">
      <alignment/>
    </xf>
    <xf numFmtId="167" fontId="0" fillId="3" borderId="6" xfId="15" applyNumberFormat="1" applyFont="1" applyFill="1" applyBorder="1" applyAlignment="1">
      <alignment/>
    </xf>
    <xf numFmtId="169" fontId="0" fillId="3" borderId="0" xfId="0" applyNumberFormat="1" applyFill="1" applyAlignment="1">
      <alignment/>
    </xf>
    <xf numFmtId="167" fontId="0" fillId="3" borderId="1" xfId="15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167" fontId="0" fillId="3" borderId="4" xfId="15" applyNumberFormat="1" applyFill="1" applyBorder="1" applyAlignment="1">
      <alignment/>
    </xf>
    <xf numFmtId="169" fontId="0" fillId="3" borderId="5" xfId="0" applyNumberFormat="1" applyFill="1" applyBorder="1" applyAlignment="1">
      <alignment/>
    </xf>
    <xf numFmtId="169" fontId="0" fillId="3" borderId="0" xfId="17" applyNumberFormat="1" applyFill="1" applyAlignment="1">
      <alignment/>
    </xf>
    <xf numFmtId="169" fontId="0" fillId="3" borderId="2" xfId="17" applyNumberFormat="1" applyFill="1" applyBorder="1" applyAlignment="1">
      <alignment/>
    </xf>
    <xf numFmtId="43" fontId="0" fillId="3" borderId="1" xfId="15" applyFill="1" applyBorder="1" applyAlignment="1">
      <alignment/>
    </xf>
    <xf numFmtId="183" fontId="0" fillId="3" borderId="0" xfId="17" applyNumberFormat="1" applyFill="1" applyAlignment="1">
      <alignment/>
    </xf>
    <xf numFmtId="183" fontId="0" fillId="3" borderId="3" xfId="0" applyNumberFormat="1" applyFill="1" applyBorder="1" applyAlignment="1">
      <alignment/>
    </xf>
    <xf numFmtId="174" fontId="0" fillId="3" borderId="0" xfId="15" applyNumberFormat="1" applyFill="1" applyAlignment="1">
      <alignment/>
    </xf>
    <xf numFmtId="174" fontId="0" fillId="3" borderId="6" xfId="15" applyNumberFormat="1" applyFill="1" applyBorder="1" applyAlignment="1">
      <alignment/>
    </xf>
    <xf numFmtId="183" fontId="0" fillId="3" borderId="7" xfId="17" applyNumberFormat="1" applyFill="1" applyBorder="1" applyAlignment="1">
      <alignment/>
    </xf>
    <xf numFmtId="174" fontId="0" fillId="3" borderId="8" xfId="15" applyNumberFormat="1" applyFill="1" applyBorder="1" applyAlignment="1">
      <alignment/>
    </xf>
    <xf numFmtId="174" fontId="0" fillId="3" borderId="7" xfId="15" applyNumberFormat="1" applyFill="1" applyBorder="1" applyAlignment="1">
      <alignment/>
    </xf>
    <xf numFmtId="183" fontId="0" fillId="3" borderId="9" xfId="0" applyNumberFormat="1" applyFill="1" applyBorder="1" applyAlignment="1">
      <alignment/>
    </xf>
    <xf numFmtId="175" fontId="0" fillId="3" borderId="0" xfId="15" applyNumberFormat="1" applyFill="1" applyAlignment="1">
      <alignment/>
    </xf>
    <xf numFmtId="166" fontId="0" fillId="3" borderId="3" xfId="15" applyNumberFormat="1" applyFont="1" applyFill="1" applyBorder="1" applyAlignment="1">
      <alignment/>
    </xf>
    <xf numFmtId="169" fontId="0" fillId="3" borderId="3" xfId="17" applyNumberFormat="1" applyFill="1" applyBorder="1" applyAlignment="1">
      <alignment/>
    </xf>
    <xf numFmtId="175" fontId="0" fillId="3" borderId="7" xfId="15" applyNumberFormat="1" applyFill="1" applyBorder="1" applyAlignment="1">
      <alignment/>
    </xf>
    <xf numFmtId="166" fontId="0" fillId="3" borderId="9" xfId="15" applyNumberFormat="1" applyFont="1" applyFill="1" applyBorder="1" applyAlignment="1">
      <alignment/>
    </xf>
    <xf numFmtId="167" fontId="0" fillId="3" borderId="5" xfId="15" applyNumberFormat="1" applyFill="1" applyBorder="1" applyAlignment="1">
      <alignment/>
    </xf>
    <xf numFmtId="167" fontId="0" fillId="3" borderId="10" xfId="15" applyNumberFormat="1" applyFill="1" applyBorder="1" applyAlignment="1">
      <alignment/>
    </xf>
    <xf numFmtId="166" fontId="0" fillId="3" borderId="11" xfId="0" applyNumberFormat="1" applyFill="1" applyBorder="1" applyAlignment="1">
      <alignment/>
    </xf>
    <xf numFmtId="44" fontId="0" fillId="3" borderId="0" xfId="17" applyFont="1" applyFill="1" applyAlignment="1">
      <alignment/>
    </xf>
    <xf numFmtId="169" fontId="0" fillId="3" borderId="3" xfId="17" applyNumberFormat="1" applyFont="1" applyFill="1" applyBorder="1" applyAlignment="1">
      <alignment/>
    </xf>
    <xf numFmtId="43" fontId="0" fillId="3" borderId="1" xfId="15" applyFont="1" applyFill="1" applyBorder="1" applyAlignment="1">
      <alignment/>
    </xf>
    <xf numFmtId="167" fontId="0" fillId="3" borderId="3" xfId="15" applyNumberFormat="1" applyFont="1" applyFill="1" applyBorder="1" applyAlignment="1">
      <alignment/>
    </xf>
    <xf numFmtId="43" fontId="0" fillId="3" borderId="12" xfId="15" applyFont="1" applyFill="1" applyBorder="1" applyAlignment="1">
      <alignment/>
    </xf>
    <xf numFmtId="167" fontId="0" fillId="3" borderId="9" xfId="15" applyNumberFormat="1" applyFont="1" applyFill="1" applyBorder="1" applyAlignment="1">
      <alignment/>
    </xf>
    <xf numFmtId="167" fontId="0" fillId="3" borderId="10" xfId="15" applyNumberFormat="1" applyFont="1" applyFill="1" applyBorder="1" applyAlignment="1">
      <alignment/>
    </xf>
    <xf numFmtId="167" fontId="0" fillId="3" borderId="4" xfId="0" applyNumberFormat="1" applyFont="1" applyFill="1" applyBorder="1" applyAlignment="1">
      <alignment/>
    </xf>
    <xf numFmtId="167" fontId="0" fillId="3" borderId="11" xfId="0" applyNumberFormat="1" applyFont="1" applyFill="1" applyBorder="1" applyAlignment="1">
      <alignment/>
    </xf>
    <xf numFmtId="167" fontId="0" fillId="3" borderId="5" xfId="0" applyNumberFormat="1" applyFont="1" applyFill="1" applyBorder="1" applyAlignment="1">
      <alignment/>
    </xf>
    <xf numFmtId="44" fontId="0" fillId="3" borderId="7" xfId="17" applyFont="1" applyFill="1" applyBorder="1" applyAlignment="1">
      <alignment/>
    </xf>
    <xf numFmtId="169" fontId="0" fillId="3" borderId="9" xfId="17" applyNumberFormat="1" applyFont="1" applyFill="1" applyBorder="1" applyAlignment="1">
      <alignment/>
    </xf>
    <xf numFmtId="167" fontId="0" fillId="3" borderId="12" xfId="15" applyNumberFormat="1" applyFont="1" applyFill="1" applyBorder="1" applyAlignment="1">
      <alignment/>
    </xf>
    <xf numFmtId="167" fontId="0" fillId="3" borderId="7" xfId="15" applyNumberFormat="1" applyFont="1" applyFill="1" applyBorder="1" applyAlignment="1">
      <alignment/>
    </xf>
    <xf numFmtId="167" fontId="0" fillId="3" borderId="10" xfId="0" applyNumberFormat="1" applyFont="1" applyFill="1" applyBorder="1" applyAlignment="1">
      <alignment/>
    </xf>
    <xf numFmtId="169" fontId="0" fillId="3" borderId="13" xfId="17" applyNumberFormat="1" applyFont="1" applyFill="1" applyBorder="1" applyAlignment="1">
      <alignment/>
    </xf>
    <xf numFmtId="169" fontId="0" fillId="3" borderId="4" xfId="17" applyNumberFormat="1" applyFill="1" applyBorder="1" applyAlignment="1">
      <alignment/>
    </xf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67" fontId="0" fillId="3" borderId="12" xfId="0" applyNumberFormat="1" applyFill="1" applyBorder="1" applyAlignment="1">
      <alignment/>
    </xf>
    <xf numFmtId="0" fontId="0" fillId="4" borderId="0" xfId="0" applyFill="1" applyAlignment="1">
      <alignment/>
    </xf>
    <xf numFmtId="0" fontId="4" fillId="0" borderId="0" xfId="0" applyFont="1" applyBorder="1" applyAlignment="1" applyProtection="1">
      <alignment/>
      <protection/>
    </xf>
    <xf numFmtId="0" fontId="4" fillId="2" borderId="0" xfId="0" applyFont="1" applyFill="1" applyAlignment="1">
      <alignment horizontal="centerContinuous"/>
    </xf>
    <xf numFmtId="0" fontId="6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7" fontId="4" fillId="2" borderId="0" xfId="15" applyNumberFormat="1" applyFont="1" applyFill="1" applyAlignment="1">
      <alignment/>
    </xf>
    <xf numFmtId="177" fontId="4" fillId="2" borderId="0" xfId="19" applyNumberFormat="1" applyFont="1" applyFill="1" applyAlignment="1">
      <alignment/>
    </xf>
    <xf numFmtId="178" fontId="4" fillId="2" borderId="0" xfId="19" applyNumberFormat="1" applyFont="1" applyFill="1" applyAlignment="1">
      <alignment/>
    </xf>
    <xf numFmtId="167" fontId="4" fillId="2" borderId="0" xfId="15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8" fontId="4" fillId="4" borderId="0" xfId="19" applyNumberFormat="1" applyFont="1" applyFill="1" applyAlignment="1">
      <alignment/>
    </xf>
    <xf numFmtId="0" fontId="4" fillId="4" borderId="0" xfId="0" applyFont="1" applyFill="1" applyAlignment="1">
      <alignment/>
    </xf>
    <xf numFmtId="167" fontId="4" fillId="4" borderId="0" xfId="15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169" fontId="4" fillId="3" borderId="1" xfId="17" applyNumberFormat="1" applyFont="1" applyFill="1" applyBorder="1" applyAlignment="1">
      <alignment/>
    </xf>
    <xf numFmtId="169" fontId="4" fillId="3" borderId="14" xfId="17" applyNumberFormat="1" applyFont="1" applyFill="1" applyBorder="1" applyAlignment="1">
      <alignment/>
    </xf>
    <xf numFmtId="167" fontId="4" fillId="3" borderId="0" xfId="15" applyNumberFormat="1" applyFont="1" applyFill="1" applyAlignment="1">
      <alignment/>
    </xf>
    <xf numFmtId="169" fontId="4" fillId="3" borderId="3" xfId="0" applyNumberFormat="1" applyFont="1" applyFill="1" applyBorder="1" applyAlignment="1">
      <alignment/>
    </xf>
    <xf numFmtId="169" fontId="4" fillId="3" borderId="0" xfId="0" applyNumberFormat="1" applyFont="1" applyFill="1" applyAlignment="1">
      <alignment/>
    </xf>
    <xf numFmtId="169" fontId="4" fillId="3" borderId="12" xfId="17" applyNumberFormat="1" applyFont="1" applyFill="1" applyBorder="1" applyAlignment="1">
      <alignment/>
    </xf>
    <xf numFmtId="169" fontId="4" fillId="3" borderId="15" xfId="17" applyNumberFormat="1" applyFont="1" applyFill="1" applyBorder="1" applyAlignment="1">
      <alignment/>
    </xf>
    <xf numFmtId="167" fontId="4" fillId="3" borderId="7" xfId="15" applyNumberFormat="1" applyFont="1" applyFill="1" applyBorder="1" applyAlignment="1">
      <alignment/>
    </xf>
    <xf numFmtId="169" fontId="4" fillId="3" borderId="9" xfId="0" applyNumberFormat="1" applyFont="1" applyFill="1" applyBorder="1" applyAlignment="1">
      <alignment/>
    </xf>
    <xf numFmtId="169" fontId="4" fillId="3" borderId="16" xfId="17" applyNumberFormat="1" applyFont="1" applyFill="1" applyBorder="1" applyAlignment="1">
      <alignment/>
    </xf>
    <xf numFmtId="169" fontId="4" fillId="3" borderId="17" xfId="17" applyNumberFormat="1" applyFont="1" applyFill="1" applyBorder="1" applyAlignment="1">
      <alignment/>
    </xf>
    <xf numFmtId="167" fontId="4" fillId="3" borderId="18" xfId="15" applyNumberFormat="1" applyFont="1" applyFill="1" applyBorder="1" applyAlignment="1">
      <alignment/>
    </xf>
    <xf numFmtId="169" fontId="4" fillId="3" borderId="19" xfId="0" applyNumberFormat="1" applyFont="1" applyFill="1" applyBorder="1" applyAlignment="1">
      <alignment/>
    </xf>
    <xf numFmtId="169" fontId="4" fillId="3" borderId="18" xfId="0" applyNumberFormat="1" applyFont="1" applyFill="1" applyBorder="1" applyAlignment="1">
      <alignment/>
    </xf>
    <xf numFmtId="167" fontId="4" fillId="3" borderId="1" xfId="15" applyNumberFormat="1" applyFont="1" applyFill="1" applyBorder="1" applyAlignment="1">
      <alignment/>
    </xf>
    <xf numFmtId="167" fontId="4" fillId="3" borderId="16" xfId="15" applyNumberFormat="1" applyFont="1" applyFill="1" applyBorder="1" applyAlignment="1">
      <alignment/>
    </xf>
    <xf numFmtId="167" fontId="4" fillId="3" borderId="4" xfId="15" applyNumberFormat="1" applyFont="1" applyFill="1" applyBorder="1" applyAlignment="1">
      <alignment/>
    </xf>
    <xf numFmtId="167" fontId="4" fillId="3" borderId="20" xfId="15" applyNumberFormat="1" applyFont="1" applyFill="1" applyBorder="1" applyAlignment="1">
      <alignment/>
    </xf>
    <xf numFmtId="167" fontId="4" fillId="3" borderId="21" xfId="15" applyNumberFormat="1" applyFont="1" applyFill="1" applyBorder="1" applyAlignment="1">
      <alignment/>
    </xf>
    <xf numFmtId="169" fontId="4" fillId="3" borderId="4" xfId="0" applyNumberFormat="1" applyFont="1" applyFill="1" applyBorder="1" applyAlignment="1">
      <alignment/>
    </xf>
    <xf numFmtId="169" fontId="4" fillId="3" borderId="21" xfId="0" applyNumberFormat="1" applyFont="1" applyFill="1" applyBorder="1" applyAlignment="1">
      <alignment/>
    </xf>
    <xf numFmtId="167" fontId="4" fillId="3" borderId="10" xfId="15" applyNumberFormat="1" applyFont="1" applyFill="1" applyBorder="1" applyAlignment="1">
      <alignment/>
    </xf>
    <xf numFmtId="167" fontId="4" fillId="3" borderId="11" xfId="15" applyNumberFormat="1" applyFont="1" applyFill="1" applyBorder="1" applyAlignment="1">
      <alignment/>
    </xf>
    <xf numFmtId="169" fontId="4" fillId="3" borderId="11" xfId="0" applyNumberFormat="1" applyFont="1" applyFill="1" applyBorder="1" applyAlignment="1">
      <alignment/>
    </xf>
    <xf numFmtId="167" fontId="4" fillId="3" borderId="0" xfId="0" applyNumberFormat="1" applyFont="1" applyFill="1" applyAlignment="1">
      <alignment/>
    </xf>
    <xf numFmtId="167" fontId="4" fillId="3" borderId="1" xfId="0" applyNumberFormat="1" applyFont="1" applyFill="1" applyBorder="1" applyAlignment="1">
      <alignment/>
    </xf>
    <xf numFmtId="167" fontId="4" fillId="3" borderId="12" xfId="0" applyNumberFormat="1" applyFont="1" applyFill="1" applyBorder="1" applyAlignment="1">
      <alignment/>
    </xf>
    <xf numFmtId="167" fontId="4" fillId="3" borderId="18" xfId="0" applyNumberFormat="1" applyFont="1" applyFill="1" applyBorder="1" applyAlignment="1">
      <alignment/>
    </xf>
    <xf numFmtId="167" fontId="4" fillId="3" borderId="16" xfId="0" applyNumberFormat="1" applyFont="1" applyFill="1" applyBorder="1" applyAlignment="1">
      <alignment/>
    </xf>
    <xf numFmtId="167" fontId="4" fillId="3" borderId="3" xfId="0" applyNumberFormat="1" applyFont="1" applyFill="1" applyBorder="1" applyAlignment="1">
      <alignment/>
    </xf>
    <xf numFmtId="167" fontId="4" fillId="3" borderId="9" xfId="0" applyNumberFormat="1" applyFont="1" applyFill="1" applyBorder="1" applyAlignment="1">
      <alignment/>
    </xf>
    <xf numFmtId="167" fontId="4" fillId="3" borderId="19" xfId="0" applyNumberFormat="1" applyFont="1" applyFill="1" applyBorder="1" applyAlignment="1">
      <alignment/>
    </xf>
    <xf numFmtId="167" fontId="4" fillId="3" borderId="12" xfId="15" applyNumberFormat="1" applyFont="1" applyFill="1" applyBorder="1" applyAlignment="1">
      <alignment/>
    </xf>
    <xf numFmtId="167" fontId="4" fillId="3" borderId="4" xfId="0" applyNumberFormat="1" applyFont="1" applyFill="1" applyBorder="1" applyAlignment="1">
      <alignment/>
    </xf>
    <xf numFmtId="167" fontId="4" fillId="3" borderId="21" xfId="0" applyNumberFormat="1" applyFont="1" applyFill="1" applyBorder="1" applyAlignment="1">
      <alignment/>
    </xf>
    <xf numFmtId="167" fontId="4" fillId="3" borderId="11" xfId="0" applyNumberFormat="1" applyFont="1" applyFill="1" applyBorder="1" applyAlignment="1">
      <alignment/>
    </xf>
    <xf numFmtId="169" fontId="4" fillId="3" borderId="3" xfId="17" applyNumberFormat="1" applyFont="1" applyFill="1" applyBorder="1" applyAlignment="1">
      <alignment/>
    </xf>
    <xf numFmtId="43" fontId="4" fillId="3" borderId="1" xfId="15" applyNumberFormat="1" applyFont="1" applyFill="1" applyBorder="1" applyAlignment="1">
      <alignment/>
    </xf>
    <xf numFmtId="43" fontId="4" fillId="3" borderId="16" xfId="15" applyNumberFormat="1" applyFont="1" applyFill="1" applyBorder="1" applyAlignment="1">
      <alignment/>
    </xf>
    <xf numFmtId="169" fontId="4" fillId="3" borderId="19" xfId="17" applyNumberFormat="1" applyFont="1" applyFill="1" applyBorder="1" applyAlignment="1">
      <alignment/>
    </xf>
    <xf numFmtId="43" fontId="4" fillId="3" borderId="22" xfId="15" applyNumberFormat="1" applyFont="1" applyFill="1" applyBorder="1" applyAlignment="1">
      <alignment/>
    </xf>
    <xf numFmtId="167" fontId="4" fillId="3" borderId="22" xfId="0" applyNumberFormat="1" applyFont="1" applyFill="1" applyBorder="1" applyAlignment="1">
      <alignment/>
    </xf>
    <xf numFmtId="169" fontId="4" fillId="3" borderId="22" xfId="17" applyNumberFormat="1" applyFont="1" applyFill="1" applyBorder="1" applyAlignment="1">
      <alignment/>
    </xf>
    <xf numFmtId="169" fontId="4" fillId="3" borderId="23" xfId="17" applyNumberFormat="1" applyFont="1" applyFill="1" applyBorder="1" applyAlignment="1">
      <alignment/>
    </xf>
    <xf numFmtId="167" fontId="4" fillId="3" borderId="22" xfId="15" applyNumberFormat="1" applyFont="1" applyFill="1" applyBorder="1" applyAlignment="1">
      <alignment/>
    </xf>
    <xf numFmtId="167" fontId="4" fillId="3" borderId="24" xfId="0" applyNumberFormat="1" applyFont="1" applyFill="1" applyBorder="1" applyAlignment="1">
      <alignment/>
    </xf>
    <xf numFmtId="169" fontId="4" fillId="3" borderId="14" xfId="0" applyNumberFormat="1" applyFont="1" applyFill="1" applyBorder="1" applyAlignment="1">
      <alignment/>
    </xf>
    <xf numFmtId="166" fontId="4" fillId="3" borderId="1" xfId="15" applyNumberFormat="1" applyFont="1" applyFill="1" applyBorder="1" applyAlignment="1">
      <alignment/>
    </xf>
    <xf numFmtId="169" fontId="4" fillId="3" borderId="17" xfId="0" applyNumberFormat="1" applyFont="1" applyFill="1" applyBorder="1" applyAlignment="1">
      <alignment/>
    </xf>
    <xf numFmtId="166" fontId="4" fillId="3" borderId="16" xfId="15" applyNumberFormat="1" applyFont="1" applyFill="1" applyBorder="1" applyAlignment="1">
      <alignment/>
    </xf>
    <xf numFmtId="167" fontId="4" fillId="3" borderId="6" xfId="15" applyNumberFormat="1" applyFont="1" applyFill="1" applyBorder="1" applyAlignment="1">
      <alignment/>
    </xf>
    <xf numFmtId="167" fontId="4" fillId="3" borderId="25" xfId="15" applyNumberFormat="1" applyFont="1" applyFill="1" applyBorder="1" applyAlignment="1">
      <alignment/>
    </xf>
    <xf numFmtId="169" fontId="4" fillId="3" borderId="5" xfId="0" applyNumberFormat="1" applyFont="1" applyFill="1" applyBorder="1" applyAlignment="1">
      <alignment/>
    </xf>
    <xf numFmtId="169" fontId="4" fillId="3" borderId="20" xfId="0" applyNumberFormat="1" applyFont="1" applyFill="1" applyBorder="1" applyAlignment="1">
      <alignment/>
    </xf>
    <xf numFmtId="167" fontId="4" fillId="3" borderId="6" xfId="0" applyNumberFormat="1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169" fontId="4" fillId="3" borderId="0" xfId="17" applyNumberFormat="1" applyFont="1" applyFill="1" applyAlignment="1">
      <alignment/>
    </xf>
    <xf numFmtId="169" fontId="4" fillId="3" borderId="4" xfId="17" applyNumberFormat="1" applyFont="1" applyFill="1" applyBorder="1" applyAlignment="1">
      <alignment/>
    </xf>
    <xf numFmtId="43" fontId="4" fillId="3" borderId="1" xfId="15" applyFont="1" applyFill="1" applyBorder="1" applyAlignment="1">
      <alignment/>
    </xf>
    <xf numFmtId="44" fontId="4" fillId="3" borderId="1" xfId="17" applyFont="1" applyFill="1" applyBorder="1" applyAlignment="1">
      <alignment/>
    </xf>
    <xf numFmtId="167" fontId="4" fillId="3" borderId="10" xfId="0" applyNumberFormat="1" applyFont="1" applyFill="1" applyBorder="1" applyAlignment="1">
      <alignment/>
    </xf>
    <xf numFmtId="44" fontId="4" fillId="3" borderId="12" xfId="17" applyFont="1" applyFill="1" applyBorder="1" applyAlignment="1">
      <alignment/>
    </xf>
    <xf numFmtId="169" fontId="4" fillId="3" borderId="26" xfId="0" applyNumberFormat="1" applyFont="1" applyFill="1" applyBorder="1" applyAlignment="1">
      <alignment/>
    </xf>
    <xf numFmtId="169" fontId="4" fillId="3" borderId="2" xfId="0" applyNumberFormat="1" applyFont="1" applyFill="1" applyBorder="1" applyAlignment="1">
      <alignment/>
    </xf>
    <xf numFmtId="169" fontId="4" fillId="3" borderId="27" xfId="0" applyNumberFormat="1" applyFont="1" applyFill="1" applyBorder="1" applyAlignment="1">
      <alignment/>
    </xf>
    <xf numFmtId="169" fontId="4" fillId="3" borderId="1" xfId="0" applyNumberFormat="1" applyFont="1" applyFill="1" applyBorder="1" applyAlignment="1">
      <alignment/>
    </xf>
    <xf numFmtId="169" fontId="4" fillId="3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40.140625" style="6" customWidth="1"/>
    <col min="2" max="2" width="9.7109375" style="6" bestFit="1" customWidth="1"/>
    <col min="3" max="4" width="11.28125" style="6" bestFit="1" customWidth="1"/>
    <col min="5" max="16384" width="9.140625" style="6" customWidth="1"/>
  </cols>
  <sheetData>
    <row r="1" spans="2:3" ht="12.75">
      <c r="B1" s="2" t="s">
        <v>0</v>
      </c>
      <c r="C1" s="3"/>
    </row>
    <row r="2" spans="2:3" ht="12.75">
      <c r="B2" s="2" t="s">
        <v>2</v>
      </c>
      <c r="C2" s="3"/>
    </row>
    <row r="3" spans="2:3" ht="12.75">
      <c r="B3" s="4"/>
      <c r="C3" s="5" t="s">
        <v>255</v>
      </c>
    </row>
    <row r="4" spans="2:3" ht="12.75">
      <c r="B4" s="7"/>
      <c r="C4" s="7"/>
    </row>
    <row r="5" spans="1:4" ht="12.75">
      <c r="A5" s="9" t="s">
        <v>257</v>
      </c>
      <c r="B5" s="27"/>
      <c r="C5" s="27"/>
      <c r="D5" s="27"/>
    </row>
    <row r="6" spans="1:4" ht="12.75">
      <c r="A6" s="27" t="s">
        <v>1</v>
      </c>
      <c r="B6" s="27"/>
      <c r="C6" s="27"/>
      <c r="D6" s="27"/>
    </row>
    <row r="7" spans="1:4" ht="12.75">
      <c r="A7" s="12"/>
      <c r="B7" s="12"/>
      <c r="C7" s="12"/>
      <c r="D7" s="12"/>
    </row>
    <row r="8" spans="1:4" ht="12.75">
      <c r="A8" s="23" t="s">
        <v>13</v>
      </c>
      <c r="B8" s="12"/>
      <c r="C8" s="12"/>
      <c r="D8" s="12"/>
    </row>
    <row r="9" spans="1:4" ht="12.75">
      <c r="A9" s="12"/>
      <c r="B9" s="14" t="s">
        <v>181</v>
      </c>
      <c r="C9" s="14" t="s">
        <v>182</v>
      </c>
      <c r="D9" s="14" t="s">
        <v>183</v>
      </c>
    </row>
    <row r="10" spans="1:4" ht="12.75">
      <c r="A10" s="12" t="s">
        <v>186</v>
      </c>
      <c r="B10" s="45"/>
      <c r="C10" s="77"/>
      <c r="D10" s="12"/>
    </row>
    <row r="11" spans="1:4" ht="12.75">
      <c r="A11" s="12" t="s">
        <v>187</v>
      </c>
      <c r="B11" s="71"/>
      <c r="C11" s="81"/>
      <c r="D11" s="39"/>
    </row>
    <row r="12" spans="1:4" ht="13.5" thickBot="1">
      <c r="A12" s="12" t="s">
        <v>147</v>
      </c>
      <c r="B12" s="72"/>
      <c r="C12" s="82"/>
      <c r="D12" s="86"/>
    </row>
    <row r="13" spans="2:4" ht="13.5" thickTop="1">
      <c r="B13" s="89">
        <f>IF(B12="","",IF(B12=675000,"Correct!","Try again!"))</f>
      </c>
      <c r="C13" s="89">
        <f>IF(C12="","",IF(C12=975000,"Correct!","Try again!"))</f>
      </c>
      <c r="D13" s="89">
        <f>IF(D12="","",IF(D12=1650000,"Correct!","Try again!"))</f>
      </c>
    </row>
    <row r="14" spans="1:3" ht="12.75">
      <c r="A14" s="23" t="s">
        <v>189</v>
      </c>
      <c r="B14" s="12"/>
      <c r="C14" s="12"/>
    </row>
    <row r="15" spans="1:3" ht="12.75">
      <c r="A15" s="12"/>
      <c r="B15" s="14" t="s">
        <v>181</v>
      </c>
      <c r="C15" s="14" t="s">
        <v>182</v>
      </c>
    </row>
    <row r="16" spans="1:3" ht="12.75">
      <c r="A16" s="12" t="s">
        <v>192</v>
      </c>
      <c r="B16" s="45"/>
      <c r="C16" s="77"/>
    </row>
    <row r="17" spans="1:3" ht="12.75">
      <c r="A17" s="12" t="s">
        <v>131</v>
      </c>
      <c r="B17" s="42"/>
      <c r="C17" s="83"/>
    </row>
    <row r="18" spans="1:3" ht="12.75">
      <c r="A18" s="12" t="s">
        <v>97</v>
      </c>
      <c r="B18" s="80"/>
      <c r="C18" s="85"/>
    </row>
    <row r="19" spans="1:3" ht="12.75">
      <c r="A19" s="12" t="s">
        <v>195</v>
      </c>
      <c r="B19" s="41"/>
      <c r="C19" s="84"/>
    </row>
    <row r="20" spans="1:3" ht="13.5" thickBot="1">
      <c r="A20" s="12" t="s">
        <v>196</v>
      </c>
      <c r="B20" s="74"/>
      <c r="C20" s="76"/>
    </row>
    <row r="21" spans="2:3" ht="13.5" thickTop="1">
      <c r="B21" s="89">
        <f>IF(B20="","",IF(B20=495000,"Correct!","Try again!"))</f>
      </c>
      <c r="C21" s="89">
        <f>IF(C20="","",IF(C20=495000,"Correct!","Try again!"))</f>
      </c>
    </row>
    <row r="22" spans="1:4" ht="12.75">
      <c r="A22" s="23" t="s">
        <v>199</v>
      </c>
      <c r="B22" s="12"/>
      <c r="C22" s="12"/>
      <c r="D22" s="12"/>
    </row>
    <row r="23" spans="1:4" ht="12.75">
      <c r="A23" s="23"/>
      <c r="B23" s="12"/>
      <c r="C23" s="12"/>
      <c r="D23" s="12"/>
    </row>
    <row r="24" spans="1:4" ht="12.75">
      <c r="A24" s="9" t="s">
        <v>222</v>
      </c>
      <c r="B24" s="27"/>
      <c r="C24" s="27"/>
      <c r="D24" s="27"/>
    </row>
    <row r="25" spans="1:4" ht="12.75">
      <c r="A25" s="12"/>
      <c r="B25" s="12"/>
      <c r="C25" s="12"/>
      <c r="D25" s="12"/>
    </row>
    <row r="26" spans="1:4" ht="12.75">
      <c r="A26" s="12"/>
      <c r="B26" s="14" t="s">
        <v>181</v>
      </c>
      <c r="C26" s="14" t="s">
        <v>182</v>
      </c>
      <c r="D26" s="14" t="s">
        <v>183</v>
      </c>
    </row>
    <row r="27" spans="1:4" ht="12.75">
      <c r="A27" s="12" t="s">
        <v>205</v>
      </c>
      <c r="B27" s="44"/>
      <c r="C27" s="77"/>
      <c r="D27" s="12"/>
    </row>
    <row r="28" spans="1:4" ht="12.75">
      <c r="A28" s="12" t="s">
        <v>206</v>
      </c>
      <c r="B28" s="73"/>
      <c r="C28" s="75"/>
      <c r="D28" s="12"/>
    </row>
    <row r="29" spans="1:4" ht="13.5" thickBot="1">
      <c r="A29" s="12" t="s">
        <v>207</v>
      </c>
      <c r="B29" s="74"/>
      <c r="C29" s="76"/>
      <c r="D29" s="79"/>
    </row>
    <row r="30" spans="1:4" ht="13.5" thickTop="1">
      <c r="A30" s="12" t="s">
        <v>264</v>
      </c>
      <c r="B30" s="12"/>
      <c r="C30" s="12"/>
      <c r="D30" s="42"/>
    </row>
    <row r="31" spans="1:4" ht="12.75">
      <c r="A31" s="12" t="s">
        <v>265</v>
      </c>
      <c r="B31" s="12"/>
      <c r="C31" s="12"/>
      <c r="D31" s="44"/>
    </row>
    <row r="32" spans="1:4" ht="12.75">
      <c r="A32" s="12" t="s">
        <v>266</v>
      </c>
      <c r="B32" s="12"/>
      <c r="C32" s="12"/>
      <c r="D32" s="42"/>
    </row>
    <row r="33" spans="1:4" ht="12.75">
      <c r="A33" s="12" t="s">
        <v>215</v>
      </c>
      <c r="B33" s="12"/>
      <c r="C33" s="12"/>
      <c r="D33" s="78"/>
    </row>
    <row r="34" spans="1:4" ht="12.75">
      <c r="A34" s="12" t="s">
        <v>216</v>
      </c>
      <c r="B34" s="12"/>
      <c r="C34" s="12"/>
      <c r="D34" s="71"/>
    </row>
    <row r="35" spans="1:4" ht="13.5" thickBot="1">
      <c r="A35" s="12" t="s">
        <v>230</v>
      </c>
      <c r="B35" s="12"/>
      <c r="C35" s="12"/>
      <c r="D35" s="72"/>
    </row>
    <row r="36" spans="1:4" ht="13.5" thickTop="1">
      <c r="A36" s="12"/>
      <c r="B36" s="12"/>
      <c r="C36" s="12"/>
      <c r="D36" s="88">
        <f>IF(D35="","",IF(D35=37875,"Correct!","Try again!"))</f>
      </c>
    </row>
    <row r="37" spans="1:4" ht="12.75">
      <c r="A37" s="9" t="s">
        <v>201</v>
      </c>
      <c r="B37" s="27"/>
      <c r="C37" s="27"/>
      <c r="D37" s="27"/>
    </row>
    <row r="38" spans="1:4" ht="12.75">
      <c r="A38" s="12"/>
      <c r="B38" s="12"/>
      <c r="C38" s="12"/>
      <c r="D38" s="12"/>
    </row>
    <row r="39" spans="1:4" ht="12.75">
      <c r="A39" s="12"/>
      <c r="B39" s="14" t="s">
        <v>181</v>
      </c>
      <c r="C39" s="14" t="s">
        <v>182</v>
      </c>
      <c r="D39" s="14" t="s">
        <v>183</v>
      </c>
    </row>
    <row r="40" spans="1:4" ht="12.75">
      <c r="A40" s="12" t="s">
        <v>205</v>
      </c>
      <c r="B40" s="45"/>
      <c r="C40" s="77"/>
      <c r="D40" s="12"/>
    </row>
    <row r="41" spans="1:4" ht="12.75">
      <c r="A41" s="12" t="s">
        <v>206</v>
      </c>
      <c r="B41" s="73"/>
      <c r="C41" s="75"/>
      <c r="D41" s="12"/>
    </row>
    <row r="42" spans="1:4" ht="13.5" thickBot="1">
      <c r="A42" s="12" t="s">
        <v>207</v>
      </c>
      <c r="B42" s="74"/>
      <c r="C42" s="76"/>
      <c r="D42" s="79"/>
    </row>
    <row r="43" spans="1:4" ht="13.5" thickTop="1">
      <c r="A43" s="12" t="s">
        <v>264</v>
      </c>
      <c r="B43" s="12"/>
      <c r="C43" s="12"/>
      <c r="D43" s="42"/>
    </row>
    <row r="44" spans="1:4" ht="12.75">
      <c r="A44" s="12" t="s">
        <v>265</v>
      </c>
      <c r="B44" s="12"/>
      <c r="C44" s="12"/>
      <c r="D44" s="45"/>
    </row>
    <row r="45" spans="1:4" ht="12.75">
      <c r="A45" s="12" t="s">
        <v>266</v>
      </c>
      <c r="B45" s="12"/>
      <c r="C45" s="12"/>
      <c r="D45" s="42"/>
    </row>
    <row r="46" spans="1:4" ht="12.75">
      <c r="A46" s="12" t="s">
        <v>215</v>
      </c>
      <c r="B46" s="12"/>
      <c r="C46" s="12"/>
      <c r="D46" s="80"/>
    </row>
    <row r="47" spans="1:4" ht="12.75">
      <c r="A47" s="12" t="s">
        <v>216</v>
      </c>
      <c r="B47" s="12"/>
      <c r="C47" s="12"/>
      <c r="D47" s="71"/>
    </row>
    <row r="48" spans="1:4" ht="13.5" thickBot="1">
      <c r="A48" s="12" t="s">
        <v>219</v>
      </c>
      <c r="B48" s="12"/>
      <c r="C48" s="12"/>
      <c r="D48" s="72"/>
    </row>
    <row r="49" spans="1:4" ht="13.5" thickTop="1">
      <c r="A49" s="12"/>
      <c r="B49" s="12"/>
      <c r="C49" s="12"/>
      <c r="D49" s="88">
        <f>IF(D48="","",IF(D48=145500,"Correct!","Try again!"))</f>
      </c>
    </row>
    <row r="50" spans="1:4" ht="13.5" thickBot="1">
      <c r="A50" s="11" t="s">
        <v>267</v>
      </c>
      <c r="B50" s="11"/>
      <c r="C50" s="11"/>
      <c r="D50" s="53"/>
    </row>
    <row r="51" ht="13.5" thickTop="1">
      <c r="D51" s="89">
        <f>IF(D50="","",IF(D50=183375,"Correct!","Try again!"))</f>
      </c>
    </row>
    <row r="52" spans="1:4" ht="12.75">
      <c r="A52" s="23" t="s">
        <v>231</v>
      </c>
      <c r="B52" s="11"/>
      <c r="C52" s="11"/>
      <c r="D52" s="11"/>
    </row>
    <row r="53" spans="1:4" ht="12.75">
      <c r="A53" s="11"/>
      <c r="B53" s="14" t="s">
        <v>181</v>
      </c>
      <c r="C53" s="14" t="s">
        <v>182</v>
      </c>
      <c r="D53" s="14" t="s">
        <v>183</v>
      </c>
    </row>
    <row r="54" spans="1:4" ht="12.75">
      <c r="A54" s="11" t="s">
        <v>205</v>
      </c>
      <c r="B54" s="68"/>
      <c r="C54" s="69"/>
      <c r="D54" s="11"/>
    </row>
    <row r="55" spans="1:4" ht="12.75">
      <c r="A55" s="11" t="s">
        <v>232</v>
      </c>
      <c r="B55" s="63"/>
      <c r="C55" s="66"/>
      <c r="D55" s="11"/>
    </row>
    <row r="56" spans="1:4" ht="13.5" thickBot="1">
      <c r="A56" s="11" t="s">
        <v>233</v>
      </c>
      <c r="B56" s="64"/>
      <c r="C56" s="67"/>
      <c r="D56" s="70"/>
    </row>
    <row r="57" spans="1:4" ht="13.5" thickTop="1">
      <c r="A57" s="11" t="s">
        <v>234</v>
      </c>
      <c r="B57" s="11"/>
      <c r="C57" s="11"/>
      <c r="D57" s="52"/>
    </row>
    <row r="58" spans="1:4" ht="13.5" thickBot="1">
      <c r="A58" s="11" t="s">
        <v>235</v>
      </c>
      <c r="B58" s="11"/>
      <c r="C58" s="11"/>
      <c r="D58" s="65"/>
    </row>
    <row r="59" spans="1:4" ht="13.5" thickTop="1">
      <c r="A59"/>
      <c r="B59"/>
      <c r="C59"/>
      <c r="D59" s="89">
        <f>IF(D58="","",IF(D58=66825,"Correct!","Try again!"))</f>
      </c>
    </row>
    <row r="60" spans="1:4" ht="12.75">
      <c r="A60" s="23" t="s">
        <v>236</v>
      </c>
      <c r="B60" s="11"/>
      <c r="C60"/>
      <c r="D60"/>
    </row>
    <row r="61" spans="1:4" ht="12.75">
      <c r="A61" s="12" t="s">
        <v>41</v>
      </c>
      <c r="B61" s="40"/>
      <c r="C61"/>
      <c r="D61"/>
    </row>
    <row r="62" spans="1:4" ht="12.75">
      <c r="A62" s="12" t="s">
        <v>44</v>
      </c>
      <c r="B62" s="46"/>
      <c r="C62"/>
      <c r="D62"/>
    </row>
    <row r="63" spans="1:4" ht="12.75">
      <c r="A63" s="12" t="s">
        <v>190</v>
      </c>
      <c r="B63" s="46"/>
      <c r="C63"/>
      <c r="D63"/>
    </row>
    <row r="64" spans="1:4" ht="12.75">
      <c r="A64" s="12" t="s">
        <v>191</v>
      </c>
      <c r="B64" s="46"/>
      <c r="C64"/>
      <c r="D64"/>
    </row>
    <row r="65" spans="1:4" ht="12.75">
      <c r="A65" s="12" t="s">
        <v>193</v>
      </c>
      <c r="B65" s="46"/>
      <c r="C65"/>
      <c r="D65"/>
    </row>
    <row r="66" spans="1:4" ht="12.75">
      <c r="A66" s="12" t="s">
        <v>48</v>
      </c>
      <c r="B66" s="42"/>
      <c r="C66"/>
      <c r="D66"/>
    </row>
    <row r="67" spans="1:4" ht="13.5" thickBot="1">
      <c r="A67" s="12" t="s">
        <v>237</v>
      </c>
      <c r="B67" s="43"/>
      <c r="C67"/>
      <c r="D67"/>
    </row>
    <row r="68" spans="1:4" ht="13.5" thickTop="1">
      <c r="A68"/>
      <c r="B68" s="89">
        <f>IF(B67="","",IF(B67=222750,"Correct!","Try again!"))</f>
      </c>
      <c r="C68"/>
      <c r="D68"/>
    </row>
    <row r="69" spans="1:4" ht="12.75">
      <c r="A69" s="23" t="s">
        <v>238</v>
      </c>
      <c r="B69" s="11"/>
      <c r="C69"/>
      <c r="D69"/>
    </row>
    <row r="70" spans="1:4" ht="12.75">
      <c r="A70" s="12" t="s">
        <v>198</v>
      </c>
      <c r="B70" s="40"/>
      <c r="C70"/>
      <c r="D70"/>
    </row>
    <row r="71" spans="1:4" ht="12.75">
      <c r="A71" s="12" t="s">
        <v>200</v>
      </c>
      <c r="B71" s="46"/>
      <c r="C71"/>
      <c r="D71"/>
    </row>
    <row r="72" spans="1:4" ht="12.75">
      <c r="A72" s="12" t="s">
        <v>202</v>
      </c>
      <c r="B72" s="46"/>
      <c r="C72"/>
      <c r="D72"/>
    </row>
    <row r="73" spans="1:4" ht="12.75">
      <c r="A73" s="12" t="s">
        <v>203</v>
      </c>
      <c r="B73" s="46"/>
      <c r="C73"/>
      <c r="D73"/>
    </row>
    <row r="74" spans="1:4" ht="12.75">
      <c r="A74" s="12" t="s">
        <v>204</v>
      </c>
      <c r="B74" s="42"/>
      <c r="C74"/>
      <c r="D74"/>
    </row>
    <row r="75" spans="1:4" ht="13.5" thickBot="1">
      <c r="A75" s="12" t="s">
        <v>239</v>
      </c>
      <c r="B75" s="43"/>
      <c r="C75"/>
      <c r="D75"/>
    </row>
    <row r="76" spans="1:4" ht="13.5" thickTop="1">
      <c r="A76"/>
      <c r="B76" s="89">
        <f>IF(B75="","",IF(B75=315000,"Correct!","Try again!"))</f>
      </c>
      <c r="C76"/>
      <c r="D76"/>
    </row>
    <row r="77" spans="1:4" ht="12.75">
      <c r="A77" s="23" t="s">
        <v>240</v>
      </c>
      <c r="B77" s="11"/>
      <c r="C77" s="11"/>
      <c r="D77"/>
    </row>
    <row r="78" spans="1:4" ht="12.75">
      <c r="A78" s="11" t="s">
        <v>147</v>
      </c>
      <c r="B78" s="12"/>
      <c r="C78" s="47"/>
      <c r="D78"/>
    </row>
    <row r="79" spans="1:4" ht="12.75">
      <c r="A79" s="11" t="s">
        <v>241</v>
      </c>
      <c r="B79" s="11"/>
      <c r="C79" s="11"/>
      <c r="D79"/>
    </row>
    <row r="80" spans="1:4" ht="12.75">
      <c r="A80" s="11" t="s">
        <v>242</v>
      </c>
      <c r="B80" s="50"/>
      <c r="C80" s="11"/>
      <c r="D80"/>
    </row>
    <row r="81" spans="1:4" ht="12.75">
      <c r="A81" s="11" t="s">
        <v>243</v>
      </c>
      <c r="B81" s="48"/>
      <c r="C81" s="90"/>
      <c r="D81"/>
    </row>
    <row r="82" spans="1:4" ht="12.75">
      <c r="A82" s="11" t="s">
        <v>149</v>
      </c>
      <c r="B82" s="11"/>
      <c r="C82" s="51"/>
      <c r="D82"/>
    </row>
    <row r="83" spans="1:4" ht="12.75">
      <c r="A83" s="11" t="s">
        <v>151</v>
      </c>
      <c r="B83" s="11"/>
      <c r="C83" s="48"/>
      <c r="D83"/>
    </row>
    <row r="84" spans="1:4" ht="12.75">
      <c r="A84" s="11" t="s">
        <v>244</v>
      </c>
      <c r="B84" s="11"/>
      <c r="C84" s="51"/>
      <c r="D84"/>
    </row>
    <row r="85" spans="1:4" ht="12.75">
      <c r="A85" s="11" t="s">
        <v>245</v>
      </c>
      <c r="B85" s="11"/>
      <c r="C85" s="48"/>
      <c r="D85"/>
    </row>
    <row r="86" spans="1:4" ht="13.5" thickBot="1">
      <c r="A86" s="11" t="s">
        <v>152</v>
      </c>
      <c r="B86" s="11"/>
      <c r="C86" s="49"/>
      <c r="D86"/>
    </row>
    <row r="87" spans="1:4" ht="13.5" thickTop="1">
      <c r="A87" s="11"/>
      <c r="B87" s="11"/>
      <c r="C87" s="88">
        <f>IF(C86="","",IF(C86=555750,"Correct!","Try again!"))</f>
      </c>
      <c r="D87"/>
    </row>
    <row r="88" spans="1:4" ht="12.75">
      <c r="A88" s="11" t="s">
        <v>246</v>
      </c>
      <c r="B88" s="11"/>
      <c r="C88" s="11"/>
      <c r="D88"/>
    </row>
    <row r="89" spans="1:4" ht="12.75">
      <c r="A89" s="11" t="s">
        <v>247</v>
      </c>
      <c r="B89" s="11"/>
      <c r="C89" s="11"/>
      <c r="D89"/>
    </row>
    <row r="90" spans="1:4" ht="12.75">
      <c r="A90" s="11" t="s">
        <v>248</v>
      </c>
      <c r="B90" s="87"/>
      <c r="C90" s="11"/>
      <c r="D90"/>
    </row>
    <row r="91" spans="1:4" ht="12.75">
      <c r="A91" s="11" t="s">
        <v>249</v>
      </c>
      <c r="B91" s="54"/>
      <c r="C91" s="11"/>
      <c r="D91"/>
    </row>
    <row r="92" spans="1:4" ht="13.5" thickBot="1">
      <c r="A92" s="11" t="s">
        <v>250</v>
      </c>
      <c r="B92" s="53"/>
      <c r="C92" s="11"/>
      <c r="D92"/>
    </row>
    <row r="93" spans="1:4" ht="13.5" thickTop="1">
      <c r="A93" s="11"/>
      <c r="B93" s="88">
        <f>IF(B92="","",IF(B92=60,"Correct!","Try again!"))</f>
      </c>
      <c r="C93" s="11"/>
      <c r="D93"/>
    </row>
    <row r="94" spans="1:4" ht="12.75">
      <c r="A94" s="11" t="s">
        <v>251</v>
      </c>
      <c r="B94" s="11"/>
      <c r="C94" s="11"/>
      <c r="D94"/>
    </row>
    <row r="95" spans="1:4" ht="12.75">
      <c r="A95" s="11"/>
      <c r="B95" s="14" t="s">
        <v>181</v>
      </c>
      <c r="C95" s="14" t="s">
        <v>182</v>
      </c>
      <c r="D95"/>
    </row>
    <row r="96" spans="1:4" ht="12.75">
      <c r="A96" s="11" t="s">
        <v>252</v>
      </c>
      <c r="B96" s="11"/>
      <c r="C96" s="11"/>
      <c r="D96"/>
    </row>
    <row r="97" spans="1:4" ht="12.75">
      <c r="A97" s="11" t="s">
        <v>225</v>
      </c>
      <c r="B97" s="55"/>
      <c r="C97" s="59"/>
      <c r="D97"/>
    </row>
    <row r="98" spans="1:4" ht="12.75">
      <c r="A98" s="11" t="s">
        <v>227</v>
      </c>
      <c r="B98" s="58"/>
      <c r="C98" s="60"/>
      <c r="D98"/>
    </row>
    <row r="99" spans="1:4" ht="12.75">
      <c r="A99" s="11" t="s">
        <v>35</v>
      </c>
      <c r="B99" s="58"/>
      <c r="C99" s="60"/>
      <c r="D99"/>
    </row>
    <row r="100" spans="1:4" ht="12.75">
      <c r="A100" s="11" t="s">
        <v>253</v>
      </c>
      <c r="B100" s="57"/>
      <c r="C100" s="61"/>
      <c r="D100"/>
    </row>
    <row r="101" spans="1:4" ht="13.5" thickBot="1">
      <c r="A101" s="11" t="s">
        <v>254</v>
      </c>
      <c r="B101" s="56"/>
      <c r="C101" s="62"/>
      <c r="D101"/>
    </row>
    <row r="102" spans="1:4" ht="13.5" thickTop="1">
      <c r="A102"/>
      <c r="B102" s="89">
        <f>IF(B101="","",IF(B101=0.315,"Correct!","Try again!"))</f>
      </c>
      <c r="C102" s="89">
        <f>IF(C101="","",IF(C101=0.645,"Correct!","Try again!"))</f>
      </c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</sheetData>
  <printOptions horizontalCentered="1"/>
  <pageMargins left="0" right="0" top="0.5" bottom="0.51" header="0" footer="0"/>
  <pageSetup horizontalDpi="600" verticalDpi="600" orientation="portrait" r:id="rId3"/>
  <rowBreaks count="1" manualBreakCount="1">
    <brk id="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00390625" style="0" bestFit="1" customWidth="1"/>
    <col min="2" max="2" width="12.140625" style="0" bestFit="1" customWidth="1"/>
    <col min="3" max="3" width="6.00390625" style="0" bestFit="1" customWidth="1"/>
    <col min="4" max="4" width="7.7109375" style="0" bestFit="1" customWidth="1"/>
    <col min="5" max="5" width="10.140625" style="0" bestFit="1" customWidth="1"/>
  </cols>
  <sheetData>
    <row r="1" ht="12.75">
      <c r="A1" t="s">
        <v>256</v>
      </c>
    </row>
    <row r="2" spans="1:4" ht="12.75">
      <c r="A2" s="6"/>
      <c r="B2" s="6"/>
      <c r="C2" s="6"/>
      <c r="D2" s="6"/>
    </row>
    <row r="3" spans="1:5" ht="12.75">
      <c r="A3" s="9" t="s">
        <v>257</v>
      </c>
      <c r="B3" s="10"/>
      <c r="C3" s="10"/>
      <c r="D3" s="10"/>
      <c r="E3" s="10"/>
    </row>
    <row r="4" spans="1:5" ht="12.75">
      <c r="A4" s="11"/>
      <c r="B4" s="11"/>
      <c r="C4" s="11"/>
      <c r="D4" s="11"/>
      <c r="E4" s="11"/>
    </row>
    <row r="5" spans="1:6" ht="12.75">
      <c r="A5" s="12"/>
      <c r="B5" s="13" t="s">
        <v>172</v>
      </c>
      <c r="C5" s="9" t="s">
        <v>173</v>
      </c>
      <c r="D5" s="9"/>
      <c r="E5" s="11"/>
      <c r="F5" s="8"/>
    </row>
    <row r="6" spans="1:5" ht="12.75">
      <c r="A6" s="12"/>
      <c r="B6" s="14" t="s">
        <v>174</v>
      </c>
      <c r="C6" s="14" t="s">
        <v>175</v>
      </c>
      <c r="D6" s="14" t="s">
        <v>176</v>
      </c>
      <c r="E6" s="12"/>
    </row>
    <row r="7" spans="1:5" ht="12.75">
      <c r="A7" s="12" t="s">
        <v>177</v>
      </c>
      <c r="B7" s="12"/>
      <c r="C7" s="12"/>
      <c r="D7" s="12"/>
      <c r="E7" s="12"/>
    </row>
    <row r="8" spans="1:5" ht="12.75">
      <c r="A8" s="12" t="s">
        <v>179</v>
      </c>
      <c r="B8" s="15">
        <v>0.15</v>
      </c>
      <c r="C8" s="12">
        <v>20</v>
      </c>
      <c r="D8" s="12">
        <v>30</v>
      </c>
      <c r="E8" s="12"/>
    </row>
    <row r="9" spans="1:5" ht="12.75">
      <c r="A9" s="12" t="s">
        <v>178</v>
      </c>
      <c r="B9" s="15">
        <v>0.3</v>
      </c>
      <c r="C9" s="12">
        <v>30</v>
      </c>
      <c r="D9" s="12">
        <v>70</v>
      </c>
      <c r="E9" s="12"/>
    </row>
    <row r="10" spans="1:5" ht="12.75">
      <c r="A10" s="12" t="s">
        <v>180</v>
      </c>
      <c r="B10" s="15">
        <v>18</v>
      </c>
      <c r="C10" s="12">
        <v>0.25</v>
      </c>
      <c r="D10" s="12">
        <v>0.5</v>
      </c>
      <c r="E10" s="12"/>
    </row>
    <row r="11" spans="1:6" ht="12.75">
      <c r="A11" s="12"/>
      <c r="B11" s="12"/>
      <c r="C11" s="12"/>
      <c r="D11" s="12"/>
      <c r="E11" s="12"/>
      <c r="F11" s="6"/>
    </row>
    <row r="12" spans="1:6" ht="12.75">
      <c r="A12" s="12" t="s">
        <v>184</v>
      </c>
      <c r="B12" s="16">
        <v>495000</v>
      </c>
      <c r="C12" s="12" t="s">
        <v>185</v>
      </c>
      <c r="D12" s="12"/>
      <c r="E12" s="12"/>
      <c r="F12" s="6"/>
    </row>
    <row r="13" spans="1:5" ht="12.75">
      <c r="A13" s="12"/>
      <c r="B13" s="12"/>
      <c r="C13" s="12"/>
      <c r="D13" s="12"/>
      <c r="E13" s="12"/>
    </row>
    <row r="14" spans="1:5" ht="12.75">
      <c r="A14" s="12" t="s">
        <v>188</v>
      </c>
      <c r="B14" s="12"/>
      <c r="C14" s="12"/>
      <c r="D14" s="12"/>
      <c r="E14" s="12"/>
    </row>
    <row r="15" spans="1:5" ht="12.75">
      <c r="A15" s="12" t="s">
        <v>41</v>
      </c>
      <c r="B15" s="17">
        <v>15750</v>
      </c>
      <c r="C15" s="12"/>
      <c r="D15" s="12"/>
      <c r="E15" s="12"/>
    </row>
    <row r="16" spans="1:5" ht="12.75">
      <c r="A16" s="12" t="s">
        <v>44</v>
      </c>
      <c r="B16" s="18">
        <v>75000</v>
      </c>
      <c r="C16" s="12"/>
      <c r="D16" s="12"/>
      <c r="E16" s="12"/>
    </row>
    <row r="17" spans="1:5" ht="12.75">
      <c r="A17" s="12" t="s">
        <v>190</v>
      </c>
      <c r="B17" s="18">
        <v>37500</v>
      </c>
      <c r="C17" s="12"/>
      <c r="D17" s="12"/>
      <c r="E17" s="12"/>
    </row>
    <row r="18" spans="1:5" ht="12.75">
      <c r="A18" s="12" t="s">
        <v>191</v>
      </c>
      <c r="B18" s="18">
        <v>27000</v>
      </c>
      <c r="C18" s="12"/>
      <c r="D18" s="12"/>
      <c r="E18" s="12"/>
    </row>
    <row r="19" spans="1:5" ht="12.75">
      <c r="A19" s="12" t="s">
        <v>193</v>
      </c>
      <c r="B19" s="18">
        <v>24000</v>
      </c>
      <c r="C19" s="12"/>
      <c r="D19" s="12"/>
      <c r="E19" s="12"/>
    </row>
    <row r="20" spans="1:5" ht="12.75">
      <c r="A20" s="12" t="s">
        <v>48</v>
      </c>
      <c r="B20" s="19">
        <v>43500</v>
      </c>
      <c r="C20" s="12"/>
      <c r="D20" s="12"/>
      <c r="E20" s="12"/>
    </row>
    <row r="21" spans="1:5" ht="13.5" thickBot="1">
      <c r="A21" s="12" t="s">
        <v>194</v>
      </c>
      <c r="B21" s="20">
        <f>SUM(B15:B20)</f>
        <v>222750</v>
      </c>
      <c r="C21" s="12"/>
      <c r="D21" s="12"/>
      <c r="E21" s="12"/>
    </row>
    <row r="22" spans="1:5" ht="13.5" thickTop="1">
      <c r="A22" s="12"/>
      <c r="B22" s="12"/>
      <c r="C22" s="12"/>
      <c r="D22" s="12"/>
      <c r="E22" s="12"/>
    </row>
    <row r="23" spans="1:5" ht="12.75">
      <c r="A23" s="12" t="s">
        <v>197</v>
      </c>
      <c r="B23" s="12"/>
      <c r="C23" s="12"/>
      <c r="D23" s="12"/>
      <c r="E23" s="12"/>
    </row>
    <row r="24" spans="1:5" ht="12.75">
      <c r="A24" s="12" t="s">
        <v>198</v>
      </c>
      <c r="B24" s="17">
        <v>112500</v>
      </c>
      <c r="C24" s="12"/>
      <c r="D24" s="12"/>
      <c r="E24" s="12"/>
    </row>
    <row r="25" spans="1:5" ht="12.75">
      <c r="A25" s="12" t="s">
        <v>200</v>
      </c>
      <c r="B25" s="18">
        <v>22500</v>
      </c>
      <c r="C25" s="12"/>
      <c r="D25" s="12"/>
      <c r="E25" s="12"/>
    </row>
    <row r="26" spans="1:5" ht="12.75">
      <c r="A26" s="12" t="s">
        <v>202</v>
      </c>
      <c r="B26" s="18">
        <v>135000</v>
      </c>
      <c r="C26" s="12"/>
      <c r="D26" s="12"/>
      <c r="E26" s="12"/>
    </row>
    <row r="27" spans="1:5" ht="12.75">
      <c r="A27" s="12" t="s">
        <v>203</v>
      </c>
      <c r="B27" s="18">
        <v>39000</v>
      </c>
      <c r="C27" s="12"/>
      <c r="D27" s="12"/>
      <c r="E27" s="12"/>
    </row>
    <row r="28" spans="1:5" ht="12.75">
      <c r="A28" s="12" t="s">
        <v>204</v>
      </c>
      <c r="B28" s="19">
        <v>6000</v>
      </c>
      <c r="C28" s="12"/>
      <c r="D28" s="12"/>
      <c r="E28" s="12"/>
    </row>
    <row r="29" spans="1:5" ht="13.5" thickBot="1">
      <c r="A29" s="12" t="s">
        <v>194</v>
      </c>
      <c r="B29" s="20">
        <f>SUM(B24:B28)</f>
        <v>315000</v>
      </c>
      <c r="C29" s="12"/>
      <c r="D29" s="12"/>
      <c r="E29" s="12"/>
    </row>
    <row r="30" spans="1:5" ht="13.5" thickTop="1">
      <c r="A30" s="12"/>
      <c r="B30" s="12"/>
      <c r="C30" s="12"/>
      <c r="D30" s="12"/>
      <c r="E30" s="12"/>
    </row>
    <row r="31" spans="1:5" ht="12.75">
      <c r="A31" s="12" t="s">
        <v>208</v>
      </c>
      <c r="B31" s="12"/>
      <c r="C31" s="12"/>
      <c r="D31" s="12"/>
      <c r="E31" s="12"/>
    </row>
    <row r="32" spans="1:5" ht="12.75">
      <c r="A32" s="12"/>
      <c r="B32" s="21" t="s">
        <v>209</v>
      </c>
      <c r="C32" s="22"/>
      <c r="D32" s="21" t="s">
        <v>210</v>
      </c>
      <c r="E32" s="22"/>
    </row>
    <row r="33" spans="1:5" ht="12.75">
      <c r="A33" s="12" t="s">
        <v>211</v>
      </c>
      <c r="B33" s="18">
        <v>500000</v>
      </c>
      <c r="C33" s="12" t="s">
        <v>212</v>
      </c>
      <c r="D33" s="17">
        <v>135</v>
      </c>
      <c r="E33" s="12" t="s">
        <v>213</v>
      </c>
    </row>
    <row r="34" spans="1:5" ht="12.75">
      <c r="A34" s="12" t="s">
        <v>214</v>
      </c>
      <c r="B34" s="18">
        <v>500000</v>
      </c>
      <c r="C34" s="12" t="s">
        <v>212</v>
      </c>
      <c r="D34" s="17">
        <v>195</v>
      </c>
      <c r="E34" s="12" t="s">
        <v>213</v>
      </c>
    </row>
    <row r="35" spans="1:5" ht="12.75">
      <c r="A35" s="12"/>
      <c r="B35" s="12"/>
      <c r="C35" s="12"/>
      <c r="D35" s="12"/>
      <c r="E35" s="12"/>
    </row>
    <row r="36" spans="1:5" ht="12.75">
      <c r="A36" s="12" t="s">
        <v>217</v>
      </c>
      <c r="B36" s="23"/>
      <c r="C36" s="23"/>
      <c r="D36" s="9" t="s">
        <v>218</v>
      </c>
      <c r="E36" s="9"/>
    </row>
    <row r="37" spans="1:5" ht="12.75">
      <c r="A37" s="12"/>
      <c r="B37" s="9" t="s">
        <v>220</v>
      </c>
      <c r="C37" s="9"/>
      <c r="D37" s="9" t="s">
        <v>221</v>
      </c>
      <c r="E37" s="9"/>
    </row>
    <row r="38" spans="1:5" ht="12.75">
      <c r="A38" s="12"/>
      <c r="B38" s="24">
        <v>35796</v>
      </c>
      <c r="C38" s="21"/>
      <c r="D38" s="24">
        <v>36160</v>
      </c>
      <c r="E38" s="21"/>
    </row>
    <row r="39" spans="1:5" ht="12.75">
      <c r="A39" s="12" t="s">
        <v>223</v>
      </c>
      <c r="B39" s="12"/>
      <c r="C39" s="12"/>
      <c r="D39" s="12"/>
      <c r="E39" s="12"/>
    </row>
    <row r="40" spans="1:5" ht="12.75">
      <c r="A40" s="12" t="s">
        <v>211</v>
      </c>
      <c r="B40" s="18">
        <v>10000</v>
      </c>
      <c r="C40" s="12" t="s">
        <v>212</v>
      </c>
      <c r="D40" s="18">
        <v>5000</v>
      </c>
      <c r="E40" s="12" t="s">
        <v>212</v>
      </c>
    </row>
    <row r="41" spans="1:5" ht="12.75">
      <c r="A41" s="12" t="s">
        <v>214</v>
      </c>
      <c r="B41" s="18">
        <v>20000</v>
      </c>
      <c r="C41" s="12" t="s">
        <v>212</v>
      </c>
      <c r="D41" s="18">
        <v>15000</v>
      </c>
      <c r="E41" s="12" t="s">
        <v>212</v>
      </c>
    </row>
    <row r="42" spans="1:5" ht="12.75">
      <c r="A42" s="12" t="s">
        <v>224</v>
      </c>
      <c r="B42" s="12"/>
      <c r="C42" s="12"/>
      <c r="D42" s="12"/>
      <c r="E42" s="12"/>
    </row>
    <row r="43" spans="1:5" ht="12.75">
      <c r="A43" s="12" t="s">
        <v>227</v>
      </c>
      <c r="B43" s="18">
        <v>5000</v>
      </c>
      <c r="C43" s="12" t="s">
        <v>226</v>
      </c>
      <c r="D43" s="18">
        <v>10000</v>
      </c>
      <c r="E43" s="12" t="s">
        <v>226</v>
      </c>
    </row>
    <row r="44" spans="1:5" ht="12.75">
      <c r="A44" s="12" t="s">
        <v>225</v>
      </c>
      <c r="B44" s="18">
        <v>15000</v>
      </c>
      <c r="C44" s="12" t="s">
        <v>226</v>
      </c>
      <c r="D44" s="18">
        <v>5000</v>
      </c>
      <c r="E44" s="12" t="s">
        <v>226</v>
      </c>
    </row>
    <row r="45" spans="1:5" ht="12.75">
      <c r="A45" s="12"/>
      <c r="B45" s="12"/>
      <c r="C45" s="12"/>
      <c r="D45" s="12"/>
      <c r="E45" s="12"/>
    </row>
    <row r="46" spans="1:5" ht="12.75">
      <c r="A46" s="12" t="s">
        <v>228</v>
      </c>
      <c r="B46" s="12"/>
      <c r="C46" s="12"/>
      <c r="D46" s="12"/>
      <c r="E46" s="12"/>
    </row>
    <row r="47" spans="1:5" ht="12.75">
      <c r="A47" s="12" t="s">
        <v>229</v>
      </c>
      <c r="B47" s="25">
        <v>0.4</v>
      </c>
      <c r="C47" s="12"/>
      <c r="D47" s="12"/>
      <c r="E47" s="1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2"/>
  <sheetViews>
    <sheetView showGridLines="0" tabSelected="1" workbookViewId="0" topLeftCell="A1">
      <selection activeCell="H26" sqref="H26"/>
    </sheetView>
  </sheetViews>
  <sheetFormatPr defaultColWidth="9.140625" defaultRowHeight="12.75" customHeight="1"/>
  <cols>
    <col min="1" max="1" width="36.28125" style="1" customWidth="1"/>
    <col min="2" max="7" width="10.7109375" style="1" customWidth="1"/>
    <col min="8" max="16384" width="9.140625" style="1" customWidth="1"/>
  </cols>
  <sheetData>
    <row r="1" spans="4:5" ht="12.75" customHeight="1">
      <c r="D1" s="35" t="s">
        <v>0</v>
      </c>
      <c r="E1" s="36"/>
    </row>
    <row r="2" spans="2:5" ht="12.75" customHeight="1">
      <c r="B2" s="92"/>
      <c r="C2" s="92"/>
      <c r="D2" s="35" t="s">
        <v>2</v>
      </c>
      <c r="E2" s="36"/>
    </row>
    <row r="3" spans="2:5" ht="12.75" customHeight="1">
      <c r="B3" s="92"/>
      <c r="C3" s="92"/>
      <c r="D3" s="37"/>
      <c r="E3" s="38" t="s">
        <v>300</v>
      </c>
    </row>
    <row r="5" spans="1:7" ht="12.75" customHeight="1">
      <c r="A5" s="26" t="s">
        <v>259</v>
      </c>
      <c r="B5" s="93"/>
      <c r="C5" s="93"/>
      <c r="D5" s="93"/>
      <c r="E5" s="93"/>
      <c r="F5" s="93"/>
      <c r="G5" s="93"/>
    </row>
    <row r="6" spans="1:7" ht="12.75" customHeight="1">
      <c r="A6" s="93" t="s">
        <v>1</v>
      </c>
      <c r="B6" s="93"/>
      <c r="C6" s="93"/>
      <c r="D6" s="93"/>
      <c r="E6" s="93"/>
      <c r="F6" s="93"/>
      <c r="G6" s="93"/>
    </row>
    <row r="7" spans="1:7" ht="12.75" customHeight="1">
      <c r="A7" s="94" t="s">
        <v>13</v>
      </c>
      <c r="B7" s="95"/>
      <c r="C7" s="95"/>
      <c r="D7" s="95"/>
      <c r="E7" s="95"/>
      <c r="F7" s="95"/>
      <c r="G7" s="95"/>
    </row>
    <row r="8" spans="1:7" ht="12.75" customHeight="1">
      <c r="A8" s="96"/>
      <c r="B8" s="97" t="s">
        <v>277</v>
      </c>
      <c r="C8" s="98" t="s">
        <v>275</v>
      </c>
      <c r="D8" s="99"/>
      <c r="E8" s="99"/>
      <c r="F8" s="99"/>
      <c r="G8" s="99"/>
    </row>
    <row r="9" spans="1:7" ht="12.75" customHeight="1">
      <c r="A9" s="96"/>
      <c r="B9" s="100" t="s">
        <v>16</v>
      </c>
      <c r="C9" s="100" t="s">
        <v>17</v>
      </c>
      <c r="D9" s="100" t="s">
        <v>18</v>
      </c>
      <c r="E9" s="100" t="s">
        <v>19</v>
      </c>
      <c r="F9" s="100" t="s">
        <v>16</v>
      </c>
      <c r="G9" s="100" t="s">
        <v>20</v>
      </c>
    </row>
    <row r="10" spans="1:7" ht="12.75" customHeight="1">
      <c r="A10" s="95"/>
      <c r="B10" s="101" t="s">
        <v>22</v>
      </c>
      <c r="C10" s="101" t="s">
        <v>22</v>
      </c>
      <c r="D10" s="101" t="s">
        <v>22</v>
      </c>
      <c r="E10" s="101" t="s">
        <v>22</v>
      </c>
      <c r="F10" s="101" t="s">
        <v>22</v>
      </c>
      <c r="G10" s="101" t="s">
        <v>23</v>
      </c>
    </row>
    <row r="11" spans="1:7" ht="12.75" customHeight="1">
      <c r="A11" s="96" t="s">
        <v>26</v>
      </c>
      <c r="B11" s="128"/>
      <c r="C11" s="129"/>
      <c r="D11" s="128"/>
      <c r="E11" s="129"/>
      <c r="F11" s="128"/>
      <c r="G11" s="133"/>
    </row>
    <row r="12" spans="1:7" ht="12.75" customHeight="1">
      <c r="A12" s="96" t="s">
        <v>29</v>
      </c>
      <c r="B12" s="112"/>
      <c r="C12" s="121"/>
      <c r="D12" s="112"/>
      <c r="E12" s="121"/>
      <c r="F12" s="112"/>
      <c r="G12" s="117"/>
    </row>
    <row r="13" spans="1:7" ht="12.75" customHeight="1">
      <c r="A13" s="96" t="s">
        <v>31</v>
      </c>
      <c r="B13" s="113"/>
      <c r="C13" s="122"/>
      <c r="D13" s="113"/>
      <c r="E13" s="122"/>
      <c r="F13" s="113"/>
      <c r="G13" s="118"/>
    </row>
    <row r="14" spans="1:7" ht="12.75" customHeight="1">
      <c r="A14" s="96" t="s">
        <v>34</v>
      </c>
      <c r="B14" s="128"/>
      <c r="C14" s="130"/>
      <c r="D14" s="128"/>
      <c r="E14" s="130"/>
      <c r="F14" s="128"/>
      <c r="G14" s="134"/>
    </row>
    <row r="15" spans="1:7" ht="12.75" customHeight="1">
      <c r="A15" s="96" t="s">
        <v>37</v>
      </c>
      <c r="B15" s="112"/>
      <c r="C15" s="121"/>
      <c r="D15" s="112"/>
      <c r="E15" s="121"/>
      <c r="F15" s="112"/>
      <c r="G15" s="117"/>
    </row>
    <row r="16" spans="1:7" ht="12.75" customHeight="1">
      <c r="A16" s="96" t="s">
        <v>40</v>
      </c>
      <c r="B16" s="113"/>
      <c r="C16" s="122"/>
      <c r="D16" s="113"/>
      <c r="E16" s="122"/>
      <c r="F16" s="113"/>
      <c r="G16" s="118"/>
    </row>
    <row r="17" spans="1:7" ht="12.75" customHeight="1" thickBot="1">
      <c r="A17" s="96" t="s">
        <v>43</v>
      </c>
      <c r="B17" s="115"/>
      <c r="C17" s="124"/>
      <c r="D17" s="115"/>
      <c r="E17" s="124"/>
      <c r="F17" s="115"/>
      <c r="G17" s="120"/>
    </row>
    <row r="18" spans="1:7" ht="12.75" customHeight="1" thickTop="1">
      <c r="A18" s="96"/>
      <c r="B18" s="88">
        <f>IF(B17="","",IF(B17=1100000,"Correct!","Try again!"))</f>
      </c>
      <c r="C18" s="88">
        <f>IF(C17="","",IF(C17=1225000,"Correct!","Try again!"))</f>
      </c>
      <c r="D18" s="88">
        <f>IF(D17="","",IF(D17=1350000,"Correct!","Try again!"))</f>
      </c>
      <c r="E18" s="88">
        <f>IF(E17="","",IF(E17=1475000,"Correct!","Try again!"))</f>
      </c>
      <c r="F18" s="88">
        <f>IF(F17="","",IF(F17=1600000,"Correct!","Try again!"))</f>
      </c>
      <c r="G18" s="88">
        <f>IF(G17="","",IF(G17=5650000,"Correct!","Try again!"))</f>
      </c>
    </row>
    <row r="19" spans="1:7" ht="12.75" customHeight="1">
      <c r="A19" s="96" t="s">
        <v>46</v>
      </c>
      <c r="B19" s="131"/>
      <c r="C19" s="132"/>
      <c r="D19" s="131"/>
      <c r="E19" s="132"/>
      <c r="F19" s="131"/>
      <c r="G19" s="135"/>
    </row>
    <row r="20" spans="1:7" ht="12.75" customHeight="1">
      <c r="A20" s="96" t="s">
        <v>279</v>
      </c>
      <c r="B20" s="114"/>
      <c r="C20" s="123"/>
      <c r="D20" s="114"/>
      <c r="E20" s="123"/>
      <c r="F20" s="114"/>
      <c r="G20" s="119"/>
    </row>
    <row r="21" spans="1:7" ht="12.75" customHeight="1">
      <c r="A21" s="96"/>
      <c r="B21" s="88">
        <f>IF(B20="","",IF(B20=660000,"Correct!","Try again!"))</f>
      </c>
      <c r="C21" s="88">
        <f>IF(C20="","",IF(C20=735000,"Correct!","Try again!"))</f>
      </c>
      <c r="D21" s="88">
        <f>IF(D20="","",IF(D20=810000,"Correct!","Try again!"))</f>
      </c>
      <c r="E21" s="88">
        <f>IF(E20="","",IF(E20=885000,"Correct!","Try again!"))</f>
      </c>
      <c r="F21" s="88">
        <f>IF(F20="","",IF(F20=960000,"Correct!","Try again!"))</f>
      </c>
      <c r="G21" s="88">
        <f>IF(G20="","",IF(G20=3390000,"Correct!","Try again!"))</f>
      </c>
    </row>
    <row r="22" spans="1:7" ht="12.75" customHeight="1">
      <c r="A22" s="103">
        <v>0.4</v>
      </c>
      <c r="B22" s="96" t="s">
        <v>55</v>
      </c>
      <c r="C22" s="96"/>
      <c r="D22" s="96"/>
      <c r="E22" s="96"/>
      <c r="F22" s="96"/>
      <c r="G22" s="96"/>
    </row>
    <row r="23" spans="1:7" ht="12.75" customHeight="1">
      <c r="A23" s="104">
        <v>0.6</v>
      </c>
      <c r="B23" s="96" t="s">
        <v>55</v>
      </c>
      <c r="C23" s="96"/>
      <c r="D23" s="96"/>
      <c r="E23" s="96"/>
      <c r="F23" s="96"/>
      <c r="G23" s="96"/>
    </row>
    <row r="25" spans="1:7" ht="12.75" customHeight="1">
      <c r="A25" s="94" t="s">
        <v>61</v>
      </c>
      <c r="B25" s="95"/>
      <c r="C25" s="95"/>
      <c r="D25" s="95"/>
      <c r="E25" s="95"/>
      <c r="F25" s="95"/>
      <c r="G25" s="96"/>
    </row>
    <row r="26" spans="1:7" ht="12.75" customHeight="1">
      <c r="A26" s="96"/>
      <c r="B26" s="98" t="s">
        <v>275</v>
      </c>
      <c r="C26" s="99"/>
      <c r="D26" s="99"/>
      <c r="E26" s="99"/>
      <c r="F26" s="99"/>
      <c r="G26" s="96"/>
    </row>
    <row r="27" spans="1:7" ht="12.75" customHeight="1">
      <c r="A27" s="96"/>
      <c r="B27" s="100" t="s">
        <v>17</v>
      </c>
      <c r="C27" s="100" t="s">
        <v>18</v>
      </c>
      <c r="D27" s="100" t="s">
        <v>19</v>
      </c>
      <c r="E27" s="100" t="s">
        <v>16</v>
      </c>
      <c r="F27" s="100" t="s">
        <v>20</v>
      </c>
      <c r="G27" s="96"/>
    </row>
    <row r="28" spans="1:7" ht="12.75" customHeight="1">
      <c r="A28" s="96"/>
      <c r="B28" s="101" t="s">
        <v>22</v>
      </c>
      <c r="C28" s="101" t="s">
        <v>22</v>
      </c>
      <c r="D28" s="101" t="s">
        <v>22</v>
      </c>
      <c r="E28" s="101" t="s">
        <v>22</v>
      </c>
      <c r="F28" s="101" t="s">
        <v>23</v>
      </c>
      <c r="G28" s="96"/>
    </row>
    <row r="29" spans="1:7" ht="12.75" customHeight="1">
      <c r="A29" s="96" t="s">
        <v>68</v>
      </c>
      <c r="B29" s="116"/>
      <c r="C29" s="125"/>
      <c r="D29" s="116"/>
      <c r="E29" s="125"/>
      <c r="F29" s="116"/>
      <c r="G29" s="96"/>
    </row>
    <row r="30" spans="1:7" ht="12.75" customHeight="1">
      <c r="A30" s="96" t="s">
        <v>278</v>
      </c>
      <c r="B30" s="96"/>
      <c r="C30" s="96"/>
      <c r="D30" s="96"/>
      <c r="E30" s="96"/>
      <c r="F30" s="96"/>
      <c r="G30" s="96"/>
    </row>
    <row r="31" spans="1:7" ht="12.75" customHeight="1">
      <c r="A31" s="96" t="s">
        <v>70</v>
      </c>
      <c r="B31" s="136"/>
      <c r="C31" s="139"/>
      <c r="D31" s="136"/>
      <c r="E31" s="139"/>
      <c r="F31" s="136"/>
      <c r="G31" s="96"/>
    </row>
    <row r="32" spans="1:7" ht="12.75" customHeight="1">
      <c r="A32" s="96" t="s">
        <v>278</v>
      </c>
      <c r="B32" s="96"/>
      <c r="C32" s="96"/>
      <c r="D32" s="96"/>
      <c r="E32" s="96"/>
      <c r="F32" s="96"/>
      <c r="G32" s="96"/>
    </row>
    <row r="33" spans="1:7" ht="12.75" customHeight="1">
      <c r="A33" s="96" t="s">
        <v>280</v>
      </c>
      <c r="B33" s="137"/>
      <c r="C33" s="140"/>
      <c r="D33" s="137"/>
      <c r="E33" s="140"/>
      <c r="F33" s="137"/>
      <c r="G33" s="96"/>
    </row>
    <row r="34" spans="1:7" ht="12.75" customHeight="1" thickBot="1">
      <c r="A34" s="96" t="s">
        <v>75</v>
      </c>
      <c r="B34" s="115"/>
      <c r="C34" s="124"/>
      <c r="D34" s="115"/>
      <c r="E34" s="124"/>
      <c r="F34" s="115"/>
      <c r="G34" s="96"/>
    </row>
    <row r="35" spans="1:7" ht="12.75" customHeight="1" thickTop="1">
      <c r="A35" s="96"/>
      <c r="B35" s="88">
        <f>IF(B34="","",IF(B34=1210000,"Correct!","Try again!"))</f>
      </c>
      <c r="C35" s="88">
        <f>IF(C34="","",IF(C34=1335000,"Correct!","Try again!"))</f>
      </c>
      <c r="D35" s="88">
        <f>IF(D34="","",IF(D34=1460000,"Correct!","Try again!"))</f>
      </c>
      <c r="E35" s="88">
        <f>IF(E34="","",IF(E34=1585000,"Correct!","Try again!"))</f>
      </c>
      <c r="F35" s="88">
        <f>IF(F34="","",IF(F34=5590000,"Correct!","Try again!"))</f>
      </c>
      <c r="G35" s="96"/>
    </row>
    <row r="36" spans="1:7" ht="12.75" customHeight="1">
      <c r="A36" s="103">
        <v>0.8</v>
      </c>
      <c r="B36" s="96" t="s">
        <v>78</v>
      </c>
      <c r="C36" s="96"/>
      <c r="D36" s="96"/>
      <c r="E36" s="96"/>
      <c r="F36" s="96"/>
      <c r="G36" s="96"/>
    </row>
    <row r="37" spans="1:7" ht="12.75" customHeight="1">
      <c r="A37" s="104">
        <v>0.2</v>
      </c>
      <c r="B37" s="96" t="s">
        <v>80</v>
      </c>
      <c r="C37" s="96"/>
      <c r="D37" s="96"/>
      <c r="E37" s="96"/>
      <c r="F37" s="96"/>
      <c r="G37" s="96"/>
    </row>
    <row r="39" spans="1:7" ht="12.75" customHeight="1">
      <c r="A39" s="94" t="s">
        <v>167</v>
      </c>
      <c r="B39" s="95"/>
      <c r="C39" s="95"/>
      <c r="D39" s="95"/>
      <c r="E39" s="95"/>
      <c r="F39" s="95"/>
      <c r="G39" s="95"/>
    </row>
    <row r="40" spans="1:7" ht="12.75" customHeight="1">
      <c r="A40" s="96"/>
      <c r="B40" s="97" t="s">
        <v>277</v>
      </c>
      <c r="C40" s="98" t="s">
        <v>275</v>
      </c>
      <c r="D40" s="99"/>
      <c r="E40" s="99"/>
      <c r="F40" s="99"/>
      <c r="G40" s="99"/>
    </row>
    <row r="41" spans="1:7" ht="12.75" customHeight="1">
      <c r="A41" s="96"/>
      <c r="B41" s="100" t="s">
        <v>16</v>
      </c>
      <c r="C41" s="100" t="s">
        <v>17</v>
      </c>
      <c r="D41" s="100" t="s">
        <v>18</v>
      </c>
      <c r="E41" s="100" t="s">
        <v>19</v>
      </c>
      <c r="F41" s="100" t="s">
        <v>16</v>
      </c>
      <c r="G41" s="100" t="s">
        <v>20</v>
      </c>
    </row>
    <row r="42" spans="1:7" ht="12.75" customHeight="1">
      <c r="A42" s="96"/>
      <c r="B42" s="101" t="s">
        <v>22</v>
      </c>
      <c r="C42" s="101" t="s">
        <v>22</v>
      </c>
      <c r="D42" s="101" t="s">
        <v>22</v>
      </c>
      <c r="E42" s="101" t="s">
        <v>22</v>
      </c>
      <c r="F42" s="101" t="s">
        <v>22</v>
      </c>
      <c r="G42" s="101" t="s">
        <v>23</v>
      </c>
    </row>
    <row r="43" spans="1:7" ht="12.75" customHeight="1">
      <c r="A43" s="96" t="s">
        <v>91</v>
      </c>
      <c r="B43" s="96"/>
      <c r="C43" s="96"/>
      <c r="D43" s="96"/>
      <c r="E43" s="96"/>
      <c r="F43" s="96"/>
      <c r="G43" s="96"/>
    </row>
    <row r="44" spans="1:7" ht="12.75" customHeight="1">
      <c r="A44" s="96" t="s">
        <v>93</v>
      </c>
      <c r="B44" s="128"/>
      <c r="C44" s="130"/>
      <c r="D44" s="128"/>
      <c r="E44" s="130"/>
      <c r="F44" s="128"/>
      <c r="G44" s="134"/>
    </row>
    <row r="45" spans="1:7" ht="12.75" customHeight="1">
      <c r="A45" s="96" t="s">
        <v>95</v>
      </c>
      <c r="B45" s="137"/>
      <c r="C45" s="140"/>
      <c r="D45" s="137"/>
      <c r="E45" s="140"/>
      <c r="F45" s="137"/>
      <c r="G45" s="138"/>
    </row>
    <row r="46" spans="1:7" ht="12.75" customHeight="1">
      <c r="A46" s="96" t="s">
        <v>97</v>
      </c>
      <c r="B46" s="145"/>
      <c r="C46" s="146"/>
      <c r="D46" s="145"/>
      <c r="E46" s="146"/>
      <c r="F46" s="145"/>
      <c r="G46" s="147"/>
    </row>
    <row r="47" spans="1:7" ht="12.75" customHeight="1">
      <c r="A47" s="96" t="s">
        <v>98</v>
      </c>
      <c r="B47" s="137"/>
      <c r="C47" s="140"/>
      <c r="D47" s="137"/>
      <c r="E47" s="140"/>
      <c r="F47" s="137"/>
      <c r="G47" s="138"/>
    </row>
    <row r="48" spans="1:7" ht="12.75" customHeight="1" thickBot="1">
      <c r="A48" s="96" t="s">
        <v>99</v>
      </c>
      <c r="B48" s="141"/>
      <c r="C48" s="143"/>
      <c r="D48" s="141"/>
      <c r="E48" s="143"/>
      <c r="F48" s="141"/>
      <c r="G48" s="142"/>
    </row>
    <row r="49" spans="1:7" ht="12.75" customHeight="1" thickTop="1">
      <c r="A49" s="96"/>
      <c r="B49" s="88">
        <f>IF(B48="","",IF(B48=51000,"Correct!","Try again!"))</f>
      </c>
      <c r="C49" s="88">
        <f>IF(C48="","",IF(C48=56000,"Correct!","Try again!"))</f>
      </c>
      <c r="D49" s="88">
        <f>IF(D48="","",IF(D48=61000,"Correct!","Try again!"))</f>
      </c>
      <c r="E49" s="88">
        <f>IF(E48="","",IF(E48=66000,"Correct!","Try again!"))</f>
      </c>
      <c r="F49" s="88">
        <f>IF(F48="","",IF(F48=71000,"Correct!","Try again!"))</f>
      </c>
      <c r="G49" s="88">
        <f>IF(G48="","",IF(G48=254000,"Correct!","Try again!"))</f>
      </c>
    </row>
    <row r="50" spans="1:7" ht="12.75" customHeight="1">
      <c r="A50" s="96" t="s">
        <v>101</v>
      </c>
      <c r="B50" s="96"/>
      <c r="C50" s="96"/>
      <c r="D50" s="96"/>
      <c r="E50" s="96"/>
      <c r="F50" s="96"/>
      <c r="G50" s="96"/>
    </row>
    <row r="51" spans="1:7" ht="12.75" customHeight="1">
      <c r="A51" s="96" t="s">
        <v>93</v>
      </c>
      <c r="B51" s="128"/>
      <c r="C51" s="130"/>
      <c r="D51" s="128"/>
      <c r="E51" s="130"/>
      <c r="F51" s="128"/>
      <c r="G51" s="134"/>
    </row>
    <row r="52" spans="1:7" ht="12.75" customHeight="1">
      <c r="A52" s="96" t="s">
        <v>95</v>
      </c>
      <c r="B52" s="137"/>
      <c r="C52" s="140"/>
      <c r="D52" s="137"/>
      <c r="E52" s="140"/>
      <c r="F52" s="137"/>
      <c r="G52" s="138"/>
    </row>
    <row r="53" spans="1:7" ht="12.75" customHeight="1">
      <c r="A53" s="96" t="s">
        <v>97</v>
      </c>
      <c r="B53" s="145"/>
      <c r="C53" s="146"/>
      <c r="D53" s="145"/>
      <c r="E53" s="146"/>
      <c r="F53" s="145"/>
      <c r="G53" s="147"/>
    </row>
    <row r="54" spans="1:7" ht="12.75" customHeight="1">
      <c r="A54" s="96" t="s">
        <v>98</v>
      </c>
      <c r="B54" s="137"/>
      <c r="C54" s="140"/>
      <c r="D54" s="137"/>
      <c r="E54" s="140"/>
      <c r="F54" s="137"/>
      <c r="G54" s="138"/>
    </row>
    <row r="55" spans="1:7" ht="12.75" customHeight="1" thickBot="1">
      <c r="A55" s="96" t="s">
        <v>99</v>
      </c>
      <c r="B55" s="141"/>
      <c r="C55" s="143"/>
      <c r="D55" s="141"/>
      <c r="E55" s="143"/>
      <c r="F55" s="141"/>
      <c r="G55" s="142"/>
    </row>
    <row r="56" spans="2:7" ht="12.75" customHeight="1" thickTop="1">
      <c r="B56" s="89">
        <f>IF(B55="","",IF(B55=41000,"Correct!","Try again!"))</f>
      </c>
      <c r="C56" s="89">
        <f>IF(C55="","",IF(C55=46000,"Correct!","Try again!"))</f>
      </c>
      <c r="D56" s="89">
        <f>IF(D55="","",IF(D55=51000,"Correct!","Try again!"))</f>
      </c>
      <c r="E56" s="89">
        <f>IF(E55="","",IF(E55=56000,"Correct!","Try again!"))</f>
      </c>
      <c r="F56" s="89">
        <f>IF(F55="","",IF(F55=61000,"Correct!","Try again!"))</f>
      </c>
      <c r="G56" s="89">
        <f>IF(G55="","",IF(G55=214000,"Correct!","Try again!"))</f>
      </c>
    </row>
    <row r="57" spans="1:7" ht="12.75" customHeight="1">
      <c r="A57" s="94" t="s">
        <v>168</v>
      </c>
      <c r="B57" s="95"/>
      <c r="C57" s="95"/>
      <c r="D57" s="95"/>
      <c r="E57" s="95"/>
      <c r="F57" s="95"/>
      <c r="G57" s="95"/>
    </row>
    <row r="58" spans="1:7" ht="12.75" customHeight="1">
      <c r="A58" s="96"/>
      <c r="B58" s="97" t="s">
        <v>277</v>
      </c>
      <c r="C58" s="98" t="s">
        <v>275</v>
      </c>
      <c r="D58" s="99"/>
      <c r="E58" s="99"/>
      <c r="F58" s="99"/>
      <c r="G58" s="99"/>
    </row>
    <row r="59" spans="1:7" ht="12.75" customHeight="1">
      <c r="A59" s="96"/>
      <c r="B59" s="100" t="s">
        <v>16</v>
      </c>
      <c r="C59" s="100" t="s">
        <v>17</v>
      </c>
      <c r="D59" s="100" t="s">
        <v>18</v>
      </c>
      <c r="E59" s="100" t="s">
        <v>19</v>
      </c>
      <c r="F59" s="100" t="s">
        <v>16</v>
      </c>
      <c r="G59" s="100" t="s">
        <v>20</v>
      </c>
    </row>
    <row r="60" spans="1:7" ht="12.75" customHeight="1">
      <c r="A60" s="96"/>
      <c r="B60" s="101" t="s">
        <v>22</v>
      </c>
      <c r="C60" s="101" t="s">
        <v>22</v>
      </c>
      <c r="D60" s="101" t="s">
        <v>22</v>
      </c>
      <c r="E60" s="101" t="s">
        <v>22</v>
      </c>
      <c r="F60" s="101" t="s">
        <v>22</v>
      </c>
      <c r="G60" s="101" t="s">
        <v>23</v>
      </c>
    </row>
    <row r="61" spans="1:7" ht="12.75" customHeight="1">
      <c r="A61" s="96" t="s">
        <v>119</v>
      </c>
      <c r="B61" s="96"/>
      <c r="C61" s="96"/>
      <c r="D61" s="96"/>
      <c r="E61" s="96"/>
      <c r="F61" s="96"/>
      <c r="G61" s="96"/>
    </row>
    <row r="62" spans="1:7" ht="12.75" customHeight="1">
      <c r="A62" s="96" t="s">
        <v>120</v>
      </c>
      <c r="B62" s="157"/>
      <c r="C62" s="145"/>
      <c r="D62" s="146"/>
      <c r="E62" s="145"/>
      <c r="F62" s="146"/>
      <c r="G62" s="145"/>
    </row>
    <row r="63" spans="1:7" ht="12.75" customHeight="1">
      <c r="A63" s="96" t="s">
        <v>121</v>
      </c>
      <c r="B63" s="156"/>
      <c r="C63" s="126"/>
      <c r="D63" s="127"/>
      <c r="E63" s="126"/>
      <c r="F63" s="127"/>
      <c r="G63" s="126"/>
    </row>
    <row r="64" spans="1:7" ht="12.75" customHeight="1">
      <c r="A64" s="96" t="s">
        <v>122</v>
      </c>
      <c r="B64" s="153"/>
      <c r="C64" s="137"/>
      <c r="D64" s="140"/>
      <c r="E64" s="137"/>
      <c r="F64" s="140"/>
      <c r="G64" s="137"/>
    </row>
    <row r="65" spans="1:7" ht="12.75" customHeight="1">
      <c r="A65" s="96" t="s">
        <v>123</v>
      </c>
      <c r="B65" s="157"/>
      <c r="C65" s="145"/>
      <c r="D65" s="146"/>
      <c r="E65" s="145"/>
      <c r="F65" s="146"/>
      <c r="G65" s="145"/>
    </row>
    <row r="66" spans="1:7" ht="12.75" customHeight="1">
      <c r="A66" s="96" t="s">
        <v>121</v>
      </c>
      <c r="B66" s="156"/>
      <c r="C66" s="126"/>
      <c r="D66" s="127"/>
      <c r="E66" s="126"/>
      <c r="F66" s="127"/>
      <c r="G66" s="126"/>
    </row>
    <row r="67" spans="1:7" ht="12.75" customHeight="1">
      <c r="A67" s="96" t="s">
        <v>124</v>
      </c>
      <c r="B67" s="153"/>
      <c r="C67" s="137"/>
      <c r="D67" s="140"/>
      <c r="E67" s="137"/>
      <c r="F67" s="140"/>
      <c r="G67" s="137"/>
    </row>
    <row r="68" spans="1:7" ht="12.75" customHeight="1">
      <c r="A68" s="96" t="s">
        <v>125</v>
      </c>
      <c r="B68" s="96"/>
      <c r="C68" s="96"/>
      <c r="D68" s="96"/>
      <c r="E68" s="96"/>
      <c r="F68" s="96"/>
      <c r="G68" s="96"/>
    </row>
    <row r="69" spans="1:7" ht="12.75" customHeight="1">
      <c r="A69" s="96" t="s">
        <v>126</v>
      </c>
      <c r="B69" s="157"/>
      <c r="C69" s="145"/>
      <c r="D69" s="146"/>
      <c r="E69" s="145"/>
      <c r="F69" s="146"/>
      <c r="G69" s="145"/>
    </row>
    <row r="70" spans="1:7" ht="12.75" customHeight="1">
      <c r="A70" s="96" t="s">
        <v>127</v>
      </c>
      <c r="B70" s="154"/>
      <c r="C70" s="112"/>
      <c r="D70" s="121"/>
      <c r="E70" s="112"/>
      <c r="F70" s="121"/>
      <c r="G70" s="112"/>
    </row>
    <row r="71" spans="1:7" ht="12.75" customHeight="1" thickBot="1">
      <c r="A71" s="96" t="s">
        <v>128</v>
      </c>
      <c r="B71" s="155"/>
      <c r="C71" s="148"/>
      <c r="D71" s="151"/>
      <c r="E71" s="148"/>
      <c r="F71" s="151"/>
      <c r="G71" s="148"/>
    </row>
    <row r="72" spans="1:7" ht="12.75" customHeight="1" thickTop="1">
      <c r="A72" s="96"/>
      <c r="B72" s="88">
        <f>IF(B71="","",IF(B71=225000,"Correct!","Try again!"))</f>
      </c>
      <c r="C72" s="88">
        <f>IF(C71="","",IF(C71=250000,"Correct!","Try again!"))</f>
      </c>
      <c r="D72" s="88">
        <f>IF(D71="","",IF(D71=275000,"Correct!","Try again!"))</f>
      </c>
      <c r="E72" s="88">
        <f>IF(E71="","",IF(E71=300000,"Correct!","Try again!"))</f>
      </c>
      <c r="F72" s="88">
        <f>IF(F71="","",IF(F71=325000,"Correct!","Try again!"))</f>
      </c>
      <c r="G72" s="88">
        <f>IF(G71="","",IF(G71=1150000,"Correct!","Try again!"))</f>
      </c>
    </row>
    <row r="73" spans="1:7" ht="12.75" customHeight="1">
      <c r="A73" s="96" t="s">
        <v>129</v>
      </c>
      <c r="B73" s="96"/>
      <c r="C73" s="96"/>
      <c r="D73" s="96"/>
      <c r="E73" s="96"/>
      <c r="F73" s="96"/>
      <c r="G73" s="96"/>
    </row>
    <row r="74" spans="1:7" ht="12.75" customHeight="1">
      <c r="A74" s="96" t="s">
        <v>120</v>
      </c>
      <c r="B74" s="157"/>
      <c r="C74" s="145"/>
      <c r="D74" s="146"/>
      <c r="E74" s="145"/>
      <c r="F74" s="146"/>
      <c r="G74" s="145"/>
    </row>
    <row r="75" spans="1:7" ht="12.75" customHeight="1">
      <c r="A75" s="96" t="s">
        <v>130</v>
      </c>
      <c r="B75" s="152"/>
      <c r="C75" s="149"/>
      <c r="D75" s="150"/>
      <c r="E75" s="149"/>
      <c r="F75" s="150"/>
      <c r="G75" s="149"/>
    </row>
    <row r="76" spans="1:7" ht="12.75" customHeight="1">
      <c r="A76" s="96" t="s">
        <v>122</v>
      </c>
      <c r="B76" s="153"/>
      <c r="C76" s="137"/>
      <c r="D76" s="140"/>
      <c r="E76" s="137"/>
      <c r="F76" s="140"/>
      <c r="G76" s="137"/>
    </row>
    <row r="77" spans="1:7" ht="12.75" customHeight="1">
      <c r="A77" s="96" t="s">
        <v>123</v>
      </c>
      <c r="B77" s="157"/>
      <c r="C77" s="145"/>
      <c r="D77" s="146"/>
      <c r="E77" s="145"/>
      <c r="F77" s="146"/>
      <c r="G77" s="145"/>
    </row>
    <row r="78" spans="1:7" ht="12.75" customHeight="1">
      <c r="A78" s="96" t="s">
        <v>130</v>
      </c>
      <c r="B78" s="152"/>
      <c r="C78" s="149"/>
      <c r="D78" s="150"/>
      <c r="E78" s="149"/>
      <c r="F78" s="150"/>
      <c r="G78" s="149"/>
    </row>
    <row r="79" spans="1:7" ht="12.75" customHeight="1">
      <c r="A79" s="96" t="s">
        <v>124</v>
      </c>
      <c r="B79" s="153"/>
      <c r="C79" s="137"/>
      <c r="D79" s="140"/>
      <c r="E79" s="137"/>
      <c r="F79" s="140"/>
      <c r="G79" s="137"/>
    </row>
    <row r="80" spans="1:7" ht="12.75" customHeight="1">
      <c r="A80" s="96" t="s">
        <v>282</v>
      </c>
      <c r="B80" s="157"/>
      <c r="C80" s="145"/>
      <c r="D80" s="146"/>
      <c r="E80" s="145"/>
      <c r="F80" s="146"/>
      <c r="G80" s="145"/>
    </row>
    <row r="81" spans="1:7" ht="12.75" customHeight="1">
      <c r="A81" s="96" t="s">
        <v>131</v>
      </c>
      <c r="B81" s="153"/>
      <c r="C81" s="137"/>
      <c r="D81" s="140"/>
      <c r="E81" s="137"/>
      <c r="F81" s="140"/>
      <c r="G81" s="137"/>
    </row>
    <row r="82" spans="1:7" ht="12.75" customHeight="1">
      <c r="A82" s="96" t="s">
        <v>132</v>
      </c>
      <c r="B82" s="157"/>
      <c r="C82" s="145"/>
      <c r="D82" s="146"/>
      <c r="E82" s="145"/>
      <c r="F82" s="146"/>
      <c r="G82" s="145"/>
    </row>
    <row r="83" spans="1:7" ht="12.75" customHeight="1">
      <c r="A83" s="96" t="s">
        <v>98</v>
      </c>
      <c r="B83" s="153"/>
      <c r="C83" s="137"/>
      <c r="D83" s="140"/>
      <c r="E83" s="137"/>
      <c r="F83" s="140"/>
      <c r="G83" s="137"/>
    </row>
    <row r="84" spans="1:7" ht="12.75" customHeight="1">
      <c r="A84" s="96" t="s">
        <v>133</v>
      </c>
      <c r="B84" s="157"/>
      <c r="C84" s="145"/>
      <c r="D84" s="146"/>
      <c r="E84" s="145"/>
      <c r="F84" s="146"/>
      <c r="G84" s="145"/>
    </row>
    <row r="85" spans="1:7" ht="12.75" customHeight="1">
      <c r="A85" s="96" t="s">
        <v>134</v>
      </c>
      <c r="B85" s="154"/>
      <c r="C85" s="112"/>
      <c r="D85" s="121"/>
      <c r="E85" s="112"/>
      <c r="F85" s="121"/>
      <c r="G85" s="112"/>
    </row>
    <row r="86" spans="1:7" ht="12.75" customHeight="1" thickBot="1">
      <c r="A86" s="96" t="s">
        <v>135</v>
      </c>
      <c r="B86" s="155"/>
      <c r="C86" s="148"/>
      <c r="D86" s="151"/>
      <c r="E86" s="148"/>
      <c r="F86" s="151"/>
      <c r="G86" s="148"/>
    </row>
    <row r="87" spans="1:7" ht="12.75" customHeight="1" thickTop="1">
      <c r="A87" s="96"/>
      <c r="B87" s="88">
        <f>IF(B86="","",IF(B86=272000,"Correct!","Try again!"))</f>
      </c>
      <c r="C87" s="88">
        <f>IF(C86="","",IF(C86=302000,"Correct!","Try again!"))</f>
      </c>
      <c r="D87" s="88">
        <f>IF(D86="","",IF(D86=332000,"Correct!","Try again!"))</f>
      </c>
      <c r="E87" s="88">
        <f>IF(E86="","",IF(E86=362000,"Correct!","Try again!"))</f>
      </c>
      <c r="F87" s="88">
        <f>IF(F86="","",IF(F86=392000,"Correct!","Try again!"))</f>
      </c>
      <c r="G87" s="88">
        <f>IF(G86="","",IF(G86=1388000,"Correct!","Try again!"))</f>
      </c>
    </row>
    <row r="88" spans="1:7" ht="12.75" customHeight="1" thickBot="1">
      <c r="A88" s="96" t="s">
        <v>283</v>
      </c>
      <c r="B88" s="175"/>
      <c r="C88" s="176"/>
      <c r="D88" s="177"/>
      <c r="E88" s="176"/>
      <c r="F88" s="177"/>
      <c r="G88" s="176"/>
    </row>
    <row r="89" ht="12.75" customHeight="1" thickTop="1"/>
    <row r="90" spans="1:6" ht="12.75" customHeight="1">
      <c r="A90" s="94" t="s">
        <v>136</v>
      </c>
      <c r="B90" s="95"/>
      <c r="C90" s="95"/>
      <c r="D90" s="95"/>
      <c r="E90" s="95"/>
      <c r="F90" s="95"/>
    </row>
    <row r="91" spans="1:6" ht="12.75" customHeight="1">
      <c r="A91" s="96"/>
      <c r="B91" s="98" t="s">
        <v>275</v>
      </c>
      <c r="C91" s="99"/>
      <c r="D91" s="99"/>
      <c r="E91" s="99"/>
      <c r="F91" s="99"/>
    </row>
    <row r="92" spans="1:6" ht="12.75" customHeight="1">
      <c r="A92" s="96"/>
      <c r="B92" s="100" t="s">
        <v>17</v>
      </c>
      <c r="C92" s="100" t="s">
        <v>18</v>
      </c>
      <c r="D92" s="100" t="s">
        <v>19</v>
      </c>
      <c r="E92" s="100" t="s">
        <v>16</v>
      </c>
      <c r="F92" s="100" t="s">
        <v>20</v>
      </c>
    </row>
    <row r="93" spans="1:6" ht="12.75" customHeight="1">
      <c r="A93" s="95"/>
      <c r="B93" s="101" t="s">
        <v>22</v>
      </c>
      <c r="C93" s="101" t="s">
        <v>22</v>
      </c>
      <c r="D93" s="101" t="s">
        <v>22</v>
      </c>
      <c r="E93" s="101" t="s">
        <v>22</v>
      </c>
      <c r="F93" s="101" t="s">
        <v>23</v>
      </c>
    </row>
    <row r="94" spans="1:6" ht="12.75" customHeight="1">
      <c r="A94" s="96"/>
      <c r="B94" s="96"/>
      <c r="C94" s="96"/>
      <c r="D94" s="96"/>
      <c r="E94" s="96"/>
      <c r="F94" s="96"/>
    </row>
    <row r="95" spans="1:6" ht="12.75" customHeight="1">
      <c r="A95" s="96" t="s">
        <v>137</v>
      </c>
      <c r="B95" s="96"/>
      <c r="C95" s="96"/>
      <c r="D95" s="96"/>
      <c r="E95" s="96"/>
      <c r="F95" s="96"/>
    </row>
    <row r="96" spans="1:6" ht="12.75" customHeight="1">
      <c r="A96" s="96" t="s">
        <v>138</v>
      </c>
      <c r="B96" s="96"/>
      <c r="C96" s="96"/>
      <c r="D96" s="96"/>
      <c r="E96" s="96"/>
      <c r="F96" s="96"/>
    </row>
    <row r="97" spans="1:6" ht="12.75" customHeight="1">
      <c r="A97" s="96" t="s">
        <v>139</v>
      </c>
      <c r="B97" s="116"/>
      <c r="C97" s="125"/>
      <c r="D97" s="116"/>
      <c r="E97" s="125"/>
      <c r="F97" s="116"/>
    </row>
    <row r="98" spans="1:6" ht="12.75" customHeight="1">
      <c r="A98" s="96" t="s">
        <v>138</v>
      </c>
      <c r="B98" s="96"/>
      <c r="C98" s="96"/>
      <c r="D98" s="96"/>
      <c r="E98" s="106"/>
      <c r="F98" s="96"/>
    </row>
    <row r="99" spans="1:6" ht="12.75" customHeight="1">
      <c r="A99" s="96" t="s">
        <v>281</v>
      </c>
      <c r="B99" s="126"/>
      <c r="C99" s="127"/>
      <c r="D99" s="126"/>
      <c r="E99" s="127"/>
      <c r="F99" s="126"/>
    </row>
    <row r="100" spans="1:6" ht="12.75" customHeight="1">
      <c r="A100" s="96" t="s">
        <v>284</v>
      </c>
      <c r="B100" s="158"/>
      <c r="C100" s="160"/>
      <c r="D100" s="158"/>
      <c r="E100" s="160"/>
      <c r="F100" s="158"/>
    </row>
    <row r="101" spans="1:6" ht="12.75" customHeight="1">
      <c r="A101" s="96"/>
      <c r="B101" s="88">
        <f>IF(B100="","",IF(B100=541000,"Correct!","Try again!"))</f>
      </c>
      <c r="C101" s="88">
        <f>IF(C100="","",IF(C100=596000,"Correct!","Try again!"))</f>
      </c>
      <c r="D101" s="88">
        <f>IF(D100="","",IF(D100=651000,"Correct!","Try again!"))</f>
      </c>
      <c r="E101" s="88">
        <f>IF(E100="","",IF(E100=706000,"Correct!","Try again!"))</f>
      </c>
      <c r="F101" s="88">
        <f>IF(F100="","",IF(F100=2494000,"Correct!","Try again!"))</f>
      </c>
    </row>
    <row r="102" spans="1:6" ht="12.75" customHeight="1">
      <c r="A102" s="96" t="s">
        <v>140</v>
      </c>
      <c r="B102" s="96"/>
      <c r="C102" s="96"/>
      <c r="D102" s="96"/>
      <c r="E102" s="96"/>
      <c r="F102" s="96"/>
    </row>
    <row r="103" spans="1:6" ht="12.75" customHeight="1">
      <c r="A103" s="96" t="s">
        <v>141</v>
      </c>
      <c r="B103" s="145"/>
      <c r="C103" s="146"/>
      <c r="D103" s="145"/>
      <c r="E103" s="146"/>
      <c r="F103" s="145"/>
    </row>
    <row r="104" spans="1:6" ht="12.75" customHeight="1">
      <c r="A104" s="96" t="s">
        <v>142</v>
      </c>
      <c r="B104" s="159"/>
      <c r="C104" s="161"/>
      <c r="D104" s="159"/>
      <c r="E104" s="161"/>
      <c r="F104" s="159"/>
    </row>
    <row r="105" spans="1:6" ht="12.75" customHeight="1">
      <c r="A105" s="96" t="s">
        <v>143</v>
      </c>
      <c r="B105" s="128"/>
      <c r="C105" s="130"/>
      <c r="D105" s="128"/>
      <c r="E105" s="130"/>
      <c r="F105" s="128"/>
    </row>
    <row r="106" spans="1:6" ht="12.75" customHeight="1">
      <c r="A106" s="96" t="s">
        <v>144</v>
      </c>
      <c r="B106" s="112"/>
      <c r="C106" s="121"/>
      <c r="D106" s="112"/>
      <c r="E106" s="121"/>
      <c r="F106" s="112"/>
    </row>
    <row r="107" spans="1:6" ht="12.75" customHeight="1">
      <c r="A107" s="96" t="s">
        <v>145</v>
      </c>
      <c r="B107" s="158"/>
      <c r="C107" s="160"/>
      <c r="D107" s="158"/>
      <c r="E107" s="160"/>
      <c r="F107" s="158"/>
    </row>
    <row r="108" spans="1:6" ht="12.75" customHeight="1">
      <c r="A108" s="96"/>
      <c r="B108" s="88">
        <f>IF(B107="","",IF(B107=204000,"Correct!","Try again!"))</f>
      </c>
      <c r="C108" s="88">
        <f>IF(C107="","",IF(C107=224000,"Correct!","Try again!"))</f>
      </c>
      <c r="D108" s="88">
        <f>IF(D107="","",IF(D107=244000,"Correct!","Try again!"))</f>
      </c>
      <c r="E108" s="88">
        <f>IF(E107="","",IF(E107=264000,"Correct!","Try again!"))</f>
      </c>
      <c r="F108" s="88">
        <f>IF(F107="","",IF(F107=936000,"Correct!","Try again!"))</f>
      </c>
    </row>
    <row r="109" spans="1:6" ht="12.75" customHeight="1">
      <c r="A109" s="96" t="s">
        <v>146</v>
      </c>
      <c r="B109" s="96"/>
      <c r="C109" s="96"/>
      <c r="D109" s="96"/>
      <c r="E109" s="96"/>
      <c r="F109" s="96"/>
    </row>
    <row r="110" spans="1:6" ht="12.75" customHeight="1">
      <c r="A110" s="96" t="s">
        <v>41</v>
      </c>
      <c r="B110" s="116"/>
      <c r="C110" s="125"/>
      <c r="D110" s="116"/>
      <c r="E110" s="125"/>
      <c r="F110" s="116"/>
    </row>
    <row r="111" spans="1:6" ht="12.75" customHeight="1">
      <c r="A111" s="96" t="s">
        <v>148</v>
      </c>
      <c r="B111" s="162"/>
      <c r="C111" s="163"/>
      <c r="D111" s="162"/>
      <c r="E111" s="163"/>
      <c r="F111" s="162"/>
    </row>
    <row r="112" spans="1:6" ht="12.75" customHeight="1">
      <c r="A112" s="96" t="s">
        <v>150</v>
      </c>
      <c r="B112" s="126"/>
      <c r="C112" s="127"/>
      <c r="D112" s="126"/>
      <c r="E112" s="127"/>
      <c r="F112" s="126"/>
    </row>
    <row r="113" spans="1:6" ht="12.75" customHeight="1">
      <c r="A113" s="96" t="s">
        <v>285</v>
      </c>
      <c r="B113" s="158"/>
      <c r="C113" s="160"/>
      <c r="D113" s="158"/>
      <c r="E113" s="160"/>
      <c r="F113" s="158"/>
    </row>
    <row r="114" spans="1:6" ht="12.75" customHeight="1">
      <c r="A114" s="96"/>
      <c r="B114" s="88">
        <f>IF(B113="","",IF(B113=82000,"Correct!","Try again!"))</f>
      </c>
      <c r="C114" s="88">
        <f>IF(C113="","",IF(C113=92000,"Correct!","Try again!"))</f>
      </c>
      <c r="D114" s="88">
        <f>IF(D113="","",IF(D113=102000,"Correct!","Try again!"))</f>
      </c>
      <c r="E114" s="88">
        <f>IF(E113="","",IF(E113=112000,"Correct!","Try again!"))</f>
      </c>
      <c r="F114" s="88">
        <f>IF(F113="","",IF(F113=388000,"Correct!","Try again!"))</f>
      </c>
    </row>
    <row r="115" spans="1:6" ht="12.75" customHeight="1">
      <c r="A115" s="96" t="s">
        <v>286</v>
      </c>
      <c r="B115" s="178"/>
      <c r="C115" s="179"/>
      <c r="D115" s="178"/>
      <c r="E115" s="179"/>
      <c r="F115" s="178"/>
    </row>
    <row r="116" spans="1:6" ht="12.75" customHeight="1" thickBot="1">
      <c r="A116" s="96" t="s">
        <v>153</v>
      </c>
      <c r="B116" s="176"/>
      <c r="C116" s="177"/>
      <c r="D116" s="176"/>
      <c r="E116" s="177"/>
      <c r="F116" s="176"/>
    </row>
    <row r="117" spans="1:6" ht="12.75" customHeight="1" thickTop="1">
      <c r="A117" s="96"/>
      <c r="B117" s="88">
        <f>IF(B116="","",IF(B116=927000,"Correct!","Try again!"))</f>
      </c>
      <c r="C117" s="88">
        <f>IF(C116="","",IF(C116=1012000,"Correct!","Try again!"))</f>
      </c>
      <c r="D117" s="88">
        <f>IF(D116="","",IF(D116=1097000,"Correct!","Try again!"))</f>
      </c>
      <c r="E117" s="88">
        <f>IF(E116="","",IF(E116=1182000,"Correct!","Try again!"))</f>
      </c>
      <c r="F117" s="88">
        <f>IF(F116="","",IF(F116=4218000,"Correct!","Try again!"))</f>
      </c>
    </row>
    <row r="118" spans="1:6" ht="12.75" customHeight="1">
      <c r="A118" s="103">
        <v>0.8</v>
      </c>
      <c r="B118" s="96" t="s">
        <v>154</v>
      </c>
      <c r="C118" s="102"/>
      <c r="D118" s="96"/>
      <c r="E118" s="96"/>
      <c r="F118" s="96"/>
    </row>
    <row r="119" spans="1:6" ht="12.75" customHeight="1">
      <c r="A119" s="104">
        <v>0.2</v>
      </c>
      <c r="B119" s="96" t="s">
        <v>155</v>
      </c>
      <c r="C119" s="105"/>
      <c r="D119" s="96"/>
      <c r="E119" s="96"/>
      <c r="F119" s="96"/>
    </row>
    <row r="120" spans="1:6" ht="12.75" customHeight="1">
      <c r="A120" s="107"/>
      <c r="B120" s="108"/>
      <c r="C120" s="109"/>
      <c r="D120" s="108"/>
      <c r="E120" s="108"/>
      <c r="F120" s="108"/>
    </row>
    <row r="121" spans="1:6" ht="12.75" customHeight="1">
      <c r="A121" s="94" t="s">
        <v>156</v>
      </c>
      <c r="B121" s="95"/>
      <c r="C121" s="95"/>
      <c r="D121" s="95"/>
      <c r="E121" s="95"/>
      <c r="F121" s="95"/>
    </row>
    <row r="122" spans="1:6" ht="12.75" customHeight="1">
      <c r="A122" s="106"/>
      <c r="B122" s="98" t="s">
        <v>275</v>
      </c>
      <c r="C122" s="99"/>
      <c r="D122" s="99"/>
      <c r="E122" s="99"/>
      <c r="F122" s="99"/>
    </row>
    <row r="123" spans="1:6" ht="12.75" customHeight="1">
      <c r="A123" s="96"/>
      <c r="B123" s="100" t="s">
        <v>17</v>
      </c>
      <c r="C123" s="100" t="s">
        <v>18</v>
      </c>
      <c r="D123" s="100" t="s">
        <v>19</v>
      </c>
      <c r="E123" s="100" t="s">
        <v>16</v>
      </c>
      <c r="F123" s="100" t="s">
        <v>20</v>
      </c>
    </row>
    <row r="124" spans="1:6" ht="12.75" customHeight="1">
      <c r="A124" s="95"/>
      <c r="B124" s="101" t="s">
        <v>22</v>
      </c>
      <c r="C124" s="101" t="s">
        <v>22</v>
      </c>
      <c r="D124" s="101" t="s">
        <v>22</v>
      </c>
      <c r="E124" s="101" t="s">
        <v>22</v>
      </c>
      <c r="F124" s="101" t="s">
        <v>23</v>
      </c>
    </row>
    <row r="125" spans="1:6" ht="12.75" customHeight="1">
      <c r="A125" s="96" t="s">
        <v>157</v>
      </c>
      <c r="B125" s="164"/>
      <c r="C125" s="165"/>
      <c r="D125" s="164"/>
      <c r="E125" s="165"/>
      <c r="F125" s="164"/>
    </row>
    <row r="126" spans="1:6" ht="12.75" customHeight="1">
      <c r="A126" s="96" t="s">
        <v>169</v>
      </c>
      <c r="B126" s="126"/>
      <c r="C126" s="127"/>
      <c r="D126" s="126"/>
      <c r="E126" s="127"/>
      <c r="F126" s="137"/>
    </row>
    <row r="127" spans="1:6" ht="12.75" customHeight="1">
      <c r="A127" s="96" t="s">
        <v>158</v>
      </c>
      <c r="B127" s="116"/>
      <c r="C127" s="125"/>
      <c r="D127" s="116"/>
      <c r="E127" s="125"/>
      <c r="F127" s="116"/>
    </row>
    <row r="128" spans="1:6" ht="12.75" customHeight="1">
      <c r="A128" s="96" t="s">
        <v>159</v>
      </c>
      <c r="B128" s="162"/>
      <c r="C128" s="163"/>
      <c r="D128" s="162"/>
      <c r="E128" s="163"/>
      <c r="F128" s="166"/>
    </row>
    <row r="129" spans="1:6" ht="12.75" customHeight="1">
      <c r="A129" s="96" t="s">
        <v>276</v>
      </c>
      <c r="B129" s="162"/>
      <c r="C129" s="167"/>
      <c r="D129" s="168"/>
      <c r="E129" s="167"/>
      <c r="F129" s="166"/>
    </row>
    <row r="130" spans="1:6" ht="12.75" customHeight="1">
      <c r="A130" s="96" t="s">
        <v>160</v>
      </c>
      <c r="B130" s="162"/>
      <c r="C130" s="167"/>
      <c r="D130" s="168"/>
      <c r="E130" s="167"/>
      <c r="F130" s="166"/>
    </row>
    <row r="131" spans="1:6" ht="12.75" customHeight="1">
      <c r="A131" s="96" t="s">
        <v>161</v>
      </c>
      <c r="B131" s="162"/>
      <c r="C131" s="163"/>
      <c r="D131" s="162"/>
      <c r="E131" s="163"/>
      <c r="F131" s="166"/>
    </row>
    <row r="132" spans="1:6" ht="12.75" customHeight="1">
      <c r="A132" s="96" t="s">
        <v>162</v>
      </c>
      <c r="B132" s="126"/>
      <c r="C132" s="127"/>
      <c r="D132" s="126"/>
      <c r="E132" s="127"/>
      <c r="F132" s="137"/>
    </row>
    <row r="133" spans="1:6" ht="12.75" customHeight="1">
      <c r="A133" s="96" t="s">
        <v>163</v>
      </c>
      <c r="B133" s="164"/>
      <c r="C133" s="165"/>
      <c r="D133" s="164"/>
      <c r="E133" s="165"/>
      <c r="F133" s="164"/>
    </row>
    <row r="134" spans="1:6" ht="12.75" customHeight="1">
      <c r="A134" s="96" t="s">
        <v>164</v>
      </c>
      <c r="B134" s="126"/>
      <c r="C134" s="127"/>
      <c r="D134" s="126"/>
      <c r="E134" s="127"/>
      <c r="F134" s="137"/>
    </row>
    <row r="135" spans="1:6" ht="12.75" customHeight="1" thickBot="1">
      <c r="A135" s="96" t="s">
        <v>165</v>
      </c>
      <c r="B135" s="115"/>
      <c r="C135" s="124"/>
      <c r="D135" s="115"/>
      <c r="E135" s="124"/>
      <c r="F135" s="115"/>
    </row>
    <row r="136" spans="2:6" ht="12.75" customHeight="1" thickTop="1">
      <c r="B136" s="89">
        <f>IF(B135="","",IF(B135=53000,"Correct!","Try again!"))</f>
      </c>
      <c r="C136" s="89">
        <f>IF(C135="","",IF(C135=57250,"Correct!","Try again!"))</f>
      </c>
      <c r="D136" s="89">
        <f>IF(D135="","",IF(D135=107750,"Correct!","Try again!"))</f>
      </c>
      <c r="E136" s="89">
        <f>IF(E135="","",IF(E135=204500,"Correct!","Try again!"))</f>
      </c>
      <c r="F136" s="89">
        <f>IF(F135="","",IF(F135=204500,"Correct!","Try again!"))</f>
      </c>
    </row>
    <row r="138" spans="1:4" ht="12.75" customHeight="1">
      <c r="A138" s="26" t="s">
        <v>259</v>
      </c>
      <c r="B138" s="93"/>
      <c r="C138" s="93"/>
      <c r="D138" s="108"/>
    </row>
    <row r="139" spans="1:4" ht="12.75" customHeight="1">
      <c r="A139" s="93" t="s">
        <v>170</v>
      </c>
      <c r="B139" s="93"/>
      <c r="C139" s="93"/>
      <c r="D139" s="108"/>
    </row>
    <row r="140" spans="1:4" ht="12.75" customHeight="1">
      <c r="A140" s="93" t="s">
        <v>268</v>
      </c>
      <c r="B140" s="93"/>
      <c r="C140" s="93"/>
      <c r="D140" s="108"/>
    </row>
    <row r="141" spans="1:4" ht="12.75" customHeight="1">
      <c r="A141" s="96"/>
      <c r="B141" s="96"/>
      <c r="C141" s="96"/>
      <c r="D141" s="108"/>
    </row>
    <row r="142" spans="1:4" ht="12.75" customHeight="1">
      <c r="A142" s="96" t="s">
        <v>14</v>
      </c>
      <c r="B142" s="96"/>
      <c r="C142" s="96"/>
      <c r="D142" s="108"/>
    </row>
    <row r="143" spans="1:4" ht="12.75" customHeight="1">
      <c r="A143" s="96" t="s">
        <v>269</v>
      </c>
      <c r="B143" s="96"/>
      <c r="C143" s="170"/>
      <c r="D143" s="108"/>
    </row>
    <row r="144" spans="1:4" ht="12.75" customHeight="1">
      <c r="A144" s="96" t="s">
        <v>24</v>
      </c>
      <c r="B144" s="96"/>
      <c r="C144" s="114"/>
      <c r="D144" s="108"/>
    </row>
    <row r="145" spans="1:4" ht="12.75" customHeight="1">
      <c r="A145" s="96" t="s">
        <v>27</v>
      </c>
      <c r="B145" s="96"/>
      <c r="C145" s="164"/>
      <c r="D145" s="108"/>
    </row>
    <row r="146" spans="1:4" ht="12.75" customHeight="1">
      <c r="A146" s="96" t="s">
        <v>270</v>
      </c>
      <c r="B146" s="96"/>
      <c r="C146" s="137"/>
      <c r="D146" s="108"/>
    </row>
    <row r="147" spans="1:4" ht="12.75" customHeight="1">
      <c r="A147" s="96" t="s">
        <v>32</v>
      </c>
      <c r="B147" s="96"/>
      <c r="C147" s="164"/>
      <c r="D147" s="108"/>
    </row>
    <row r="148" spans="1:4" ht="12.75" customHeight="1">
      <c r="A148" s="96" t="s">
        <v>35</v>
      </c>
      <c r="B148" s="96"/>
      <c r="C148" s="114"/>
      <c r="D148" s="108"/>
    </row>
    <row r="149" spans="1:4" ht="12.75" customHeight="1">
      <c r="A149" s="96" t="s">
        <v>146</v>
      </c>
      <c r="B149" s="96"/>
      <c r="C149" s="96"/>
      <c r="D149" s="108"/>
    </row>
    <row r="150" spans="1:4" ht="12.75" customHeight="1">
      <c r="A150" s="96" t="s">
        <v>41</v>
      </c>
      <c r="B150" s="116"/>
      <c r="C150" s="96"/>
      <c r="D150" s="108"/>
    </row>
    <row r="151" spans="1:4" ht="12.75" customHeight="1">
      <c r="A151" s="96" t="s">
        <v>44</v>
      </c>
      <c r="B151" s="162"/>
      <c r="C151" s="96"/>
      <c r="D151" s="108"/>
    </row>
    <row r="152" spans="1:4" ht="12.75" customHeight="1">
      <c r="A152" s="96" t="s">
        <v>47</v>
      </c>
      <c r="B152" s="162"/>
      <c r="C152" s="96"/>
      <c r="D152" s="108"/>
    </row>
    <row r="153" spans="1:4" ht="12.75" customHeight="1">
      <c r="A153" s="96" t="s">
        <v>48</v>
      </c>
      <c r="B153" s="126"/>
      <c r="C153" s="96"/>
      <c r="D153" s="108"/>
    </row>
    <row r="154" spans="1:4" ht="12.75" customHeight="1">
      <c r="A154" s="96" t="s">
        <v>50</v>
      </c>
      <c r="B154" s="116"/>
      <c r="C154" s="96"/>
      <c r="D154" s="108"/>
    </row>
    <row r="155" spans="1:4" ht="12.75" customHeight="1">
      <c r="A155" s="96" t="s">
        <v>56</v>
      </c>
      <c r="B155" s="126"/>
      <c r="C155" s="96"/>
      <c r="D155" s="108"/>
    </row>
    <row r="156" spans="1:4" ht="12.75" customHeight="1">
      <c r="A156" s="96" t="s">
        <v>57</v>
      </c>
      <c r="B156" s="96"/>
      <c r="C156" s="126"/>
      <c r="D156" s="108"/>
    </row>
    <row r="157" spans="1:4" ht="12.75" customHeight="1">
      <c r="A157" s="96" t="s">
        <v>59</v>
      </c>
      <c r="B157" s="96"/>
      <c r="C157" s="164"/>
      <c r="D157" s="108"/>
    </row>
    <row r="158" spans="1:4" ht="12.75" customHeight="1">
      <c r="A158" s="96" t="s">
        <v>271</v>
      </c>
      <c r="B158" s="96"/>
      <c r="C158" s="126"/>
      <c r="D158" s="108"/>
    </row>
    <row r="159" spans="1:4" ht="12.75" customHeight="1">
      <c r="A159" s="96" t="s">
        <v>63</v>
      </c>
      <c r="B159" s="96"/>
      <c r="C159" s="164"/>
      <c r="D159" s="108"/>
    </row>
    <row r="160" spans="1:4" ht="12.75" customHeight="1">
      <c r="A160" s="96" t="s">
        <v>272</v>
      </c>
      <c r="B160" s="96"/>
      <c r="C160" s="126"/>
      <c r="D160" s="108"/>
    </row>
    <row r="161" spans="1:4" ht="12.75" customHeight="1" thickBot="1">
      <c r="A161" s="96" t="s">
        <v>66</v>
      </c>
      <c r="B161" s="96"/>
      <c r="C161" s="115"/>
      <c r="D161" s="108"/>
    </row>
    <row r="162" spans="1:4" ht="12.75" customHeight="1" thickTop="1">
      <c r="A162" s="96"/>
      <c r="B162" s="96"/>
      <c r="C162" s="88">
        <f>IF(C161="","",IF(C161=3850000,"Correct!","Try again!"))</f>
      </c>
      <c r="D162" s="108"/>
    </row>
    <row r="163" spans="1:4" ht="12.75" customHeight="1">
      <c r="A163" s="96" t="s">
        <v>69</v>
      </c>
      <c r="B163" s="96"/>
      <c r="C163" s="96"/>
      <c r="D163" s="108"/>
    </row>
    <row r="164" spans="1:4" ht="12.75" customHeight="1">
      <c r="A164" s="96" t="s">
        <v>71</v>
      </c>
      <c r="B164" s="96"/>
      <c r="C164" s="96"/>
      <c r="D164" s="108"/>
    </row>
    <row r="165" spans="1:4" ht="12.75" customHeight="1">
      <c r="A165" s="96" t="s">
        <v>73</v>
      </c>
      <c r="B165" s="170"/>
      <c r="C165" s="96"/>
      <c r="D165" s="108"/>
    </row>
    <row r="166" spans="1:4" ht="12.75" customHeight="1">
      <c r="A166" s="96" t="s">
        <v>171</v>
      </c>
      <c r="B166" s="171"/>
      <c r="C166" s="96"/>
      <c r="D166" s="108"/>
    </row>
    <row r="167" spans="1:4" ht="12.75" customHeight="1">
      <c r="A167" s="96" t="s">
        <v>76</v>
      </c>
      <c r="B167" s="145"/>
      <c r="C167" s="96"/>
      <c r="D167" s="108"/>
    </row>
    <row r="168" spans="1:4" ht="12.75" customHeight="1">
      <c r="A168" s="96" t="s">
        <v>77</v>
      </c>
      <c r="B168" s="171"/>
      <c r="C168" s="96"/>
      <c r="D168" s="108"/>
    </row>
    <row r="169" spans="1:4" ht="12.75" customHeight="1" thickBot="1">
      <c r="A169" s="96" t="s">
        <v>79</v>
      </c>
      <c r="B169" s="148"/>
      <c r="C169" s="96"/>
      <c r="D169" s="108"/>
    </row>
    <row r="170" spans="1:4" ht="12.75" customHeight="1" thickTop="1">
      <c r="A170" s="96"/>
      <c r="B170" s="88">
        <f>IF(B169="","",IF(B169=468000,"Correct!","Try again!"))</f>
      </c>
      <c r="C170" s="96"/>
      <c r="D170" s="108"/>
    </row>
    <row r="171" spans="1:4" ht="12.75" customHeight="1">
      <c r="A171" s="110" t="s">
        <v>299</v>
      </c>
      <c r="B171" s="96"/>
      <c r="C171" s="96"/>
      <c r="D171" s="108"/>
    </row>
    <row r="172" spans="1:4" ht="12.75" customHeight="1">
      <c r="A172" s="96" t="s">
        <v>71</v>
      </c>
      <c r="B172" s="101" t="s">
        <v>82</v>
      </c>
      <c r="C172" s="101" t="s">
        <v>83</v>
      </c>
      <c r="D172" s="108"/>
    </row>
    <row r="173" spans="1:4" ht="12.75" customHeight="1">
      <c r="A173" s="96" t="s">
        <v>85</v>
      </c>
      <c r="B173" s="145"/>
      <c r="C173" s="173"/>
      <c r="D173" s="108"/>
    </row>
    <row r="174" spans="1:4" ht="12.75" customHeight="1">
      <c r="A174" s="96" t="s">
        <v>87</v>
      </c>
      <c r="B174" s="172"/>
      <c r="C174" s="174"/>
      <c r="D174" s="108"/>
    </row>
    <row r="175" spans="1:4" ht="12.75" customHeight="1">
      <c r="A175" s="96" t="s">
        <v>89</v>
      </c>
      <c r="B175" s="113"/>
      <c r="C175" s="118"/>
      <c r="D175" s="108"/>
    </row>
    <row r="176" spans="1:4" ht="12.75" customHeight="1" thickBot="1">
      <c r="A176" s="96" t="s">
        <v>92</v>
      </c>
      <c r="B176" s="96"/>
      <c r="C176" s="148"/>
      <c r="D176" s="108"/>
    </row>
    <row r="177" spans="1:4" ht="12.75" customHeight="1" thickTop="1">
      <c r="A177" s="96"/>
      <c r="B177" s="96"/>
      <c r="C177" s="88">
        <f>IF(C176="","",IF(C176=3918000,"Correct!","Try again!"))</f>
      </c>
      <c r="D177" s="108"/>
    </row>
    <row r="178" spans="1:4" ht="12.75" customHeight="1">
      <c r="A178" s="111" t="s">
        <v>273</v>
      </c>
      <c r="B178" s="96"/>
      <c r="C178" s="96"/>
      <c r="D178" s="108"/>
    </row>
    <row r="179" spans="1:4" ht="12.75" customHeight="1">
      <c r="A179" s="96" t="s">
        <v>71</v>
      </c>
      <c r="B179" s="96"/>
      <c r="C179" s="96"/>
      <c r="D179" s="108"/>
    </row>
    <row r="180" spans="1:4" ht="12.75" customHeight="1">
      <c r="A180" s="96"/>
      <c r="B180" s="101" t="s">
        <v>82</v>
      </c>
      <c r="C180" s="101" t="s">
        <v>83</v>
      </c>
      <c r="D180" s="108"/>
    </row>
    <row r="181" spans="1:4" ht="12.75" customHeight="1">
      <c r="A181" s="96" t="s">
        <v>274</v>
      </c>
      <c r="B181" s="145"/>
      <c r="C181" s="173"/>
      <c r="D181" s="108"/>
    </row>
    <row r="182" spans="1:4" ht="12.75" customHeight="1">
      <c r="A182" s="96" t="s">
        <v>87</v>
      </c>
      <c r="B182" s="172"/>
      <c r="C182" s="174"/>
      <c r="D182" s="108"/>
    </row>
    <row r="183" spans="1:4" ht="12.75" customHeight="1">
      <c r="A183" s="96" t="s">
        <v>102</v>
      </c>
      <c r="B183" s="113"/>
      <c r="C183" s="118"/>
      <c r="D183" s="108"/>
    </row>
    <row r="184" spans="1:4" ht="12.75" customHeight="1" thickBot="1">
      <c r="A184" s="96" t="s">
        <v>104</v>
      </c>
      <c r="B184" s="96"/>
      <c r="C184" s="148"/>
      <c r="D184" s="108"/>
    </row>
    <row r="185" spans="1:4" ht="12.75" customHeight="1" thickTop="1">
      <c r="A185" s="96"/>
      <c r="B185" s="96"/>
      <c r="C185" s="88">
        <f>IF(C184="","",IF(C184=235000,"Correct!","Try again!"))</f>
      </c>
      <c r="D185" s="108"/>
    </row>
    <row r="186" spans="1:4" ht="12.75" customHeight="1">
      <c r="A186" s="110" t="s">
        <v>107</v>
      </c>
      <c r="B186" s="96"/>
      <c r="C186" s="96"/>
      <c r="D186" s="108"/>
    </row>
    <row r="187" spans="1:4" ht="12.75" customHeight="1">
      <c r="A187" s="96" t="s">
        <v>109</v>
      </c>
      <c r="B187" s="101" t="s">
        <v>82</v>
      </c>
      <c r="C187" s="101" t="s">
        <v>83</v>
      </c>
      <c r="D187" s="108"/>
    </row>
    <row r="188" spans="1:4" ht="12.75" customHeight="1">
      <c r="A188" s="96" t="s">
        <v>111</v>
      </c>
      <c r="B188" s="145"/>
      <c r="C188" s="173"/>
      <c r="D188" s="108"/>
    </row>
    <row r="189" spans="1:4" ht="12.75" customHeight="1">
      <c r="A189" s="96" t="s">
        <v>87</v>
      </c>
      <c r="B189" s="172"/>
      <c r="C189" s="174"/>
      <c r="D189" s="108"/>
    </row>
    <row r="190" spans="1:4" ht="12.75" customHeight="1">
      <c r="A190" s="96" t="s">
        <v>113</v>
      </c>
      <c r="B190" s="113"/>
      <c r="C190" s="118"/>
      <c r="D190" s="108"/>
    </row>
    <row r="191" spans="1:4" ht="12.75" customHeight="1" thickBot="1">
      <c r="A191" s="96" t="s">
        <v>115</v>
      </c>
      <c r="B191" s="96"/>
      <c r="C191" s="148"/>
      <c r="D191" s="108"/>
    </row>
    <row r="192" ht="12.75" customHeight="1" thickTop="1">
      <c r="C192" s="89">
        <f>IF(C191="","",IF(C191=3850000,"Correct!","Try again!"))</f>
      </c>
    </row>
    <row r="194" spans="1:3" ht="12.75" customHeight="1">
      <c r="A194" s="26" t="s">
        <v>287</v>
      </c>
      <c r="B194" s="93"/>
      <c r="C194" s="93"/>
    </row>
    <row r="195" spans="1:3" ht="12.75" customHeight="1">
      <c r="A195" s="93" t="s">
        <v>295</v>
      </c>
      <c r="B195" s="93"/>
      <c r="C195" s="93"/>
    </row>
    <row r="196" spans="1:3" ht="12.75" customHeight="1">
      <c r="A196" s="93" t="s">
        <v>268</v>
      </c>
      <c r="B196" s="93"/>
      <c r="C196" s="93"/>
    </row>
    <row r="197" spans="1:3" ht="12.75" customHeight="1">
      <c r="A197" s="96"/>
      <c r="B197" s="96"/>
      <c r="C197" s="96"/>
    </row>
    <row r="198" spans="1:3" ht="12.75" customHeight="1">
      <c r="A198" s="96" t="s">
        <v>147</v>
      </c>
      <c r="B198" s="96"/>
      <c r="C198" s="131"/>
    </row>
    <row r="199" spans="1:3" ht="12.75" customHeight="1">
      <c r="A199" s="96" t="s">
        <v>288</v>
      </c>
      <c r="B199" s="96"/>
      <c r="C199" s="126"/>
    </row>
    <row r="200" spans="1:3" ht="12.75" customHeight="1">
      <c r="A200" s="96" t="s">
        <v>149</v>
      </c>
      <c r="B200" s="96"/>
      <c r="C200" s="116"/>
    </row>
    <row r="201" spans="1:3" ht="12.75" customHeight="1">
      <c r="A201" s="96" t="s">
        <v>151</v>
      </c>
      <c r="B201" s="131"/>
      <c r="C201" s="96"/>
    </row>
    <row r="202" spans="1:3" ht="12.75" customHeight="1">
      <c r="A202" s="96" t="s">
        <v>289</v>
      </c>
      <c r="B202" s="137"/>
      <c r="C202" s="144"/>
    </row>
    <row r="203" spans="1:3" ht="12.75" customHeight="1" thickBot="1">
      <c r="A203" s="96" t="s">
        <v>152</v>
      </c>
      <c r="B203" s="96"/>
      <c r="C203" s="115"/>
    </row>
    <row r="204" ht="12.75" customHeight="1" thickTop="1">
      <c r="C204" s="89">
        <f>IF(C203="","",IF(C203=1337500,"Correct!","Try again!"))</f>
      </c>
    </row>
    <row r="206" spans="1:3" ht="12.75" customHeight="1">
      <c r="A206" s="26" t="s">
        <v>287</v>
      </c>
      <c r="B206" s="93"/>
      <c r="C206" s="93"/>
    </row>
    <row r="207" spans="1:3" ht="12.75" customHeight="1">
      <c r="A207" s="93" t="s">
        <v>290</v>
      </c>
      <c r="B207" s="93"/>
      <c r="C207" s="93"/>
    </row>
    <row r="208" spans="1:3" ht="12.75" customHeight="1">
      <c r="A208" s="93" t="s">
        <v>268</v>
      </c>
      <c r="B208" s="93"/>
      <c r="C208" s="93"/>
    </row>
    <row r="209" spans="1:3" ht="12.75" customHeight="1">
      <c r="A209" s="96"/>
      <c r="B209" s="96"/>
      <c r="C209" s="96"/>
    </row>
    <row r="210" spans="1:3" ht="12.75" customHeight="1">
      <c r="A210" s="96" t="s">
        <v>296</v>
      </c>
      <c r="B210" s="96"/>
      <c r="C210" s="169"/>
    </row>
    <row r="211" spans="1:3" ht="12.75" customHeight="1">
      <c r="A211" s="96" t="s">
        <v>291</v>
      </c>
      <c r="B211" s="96"/>
      <c r="C211" s="162"/>
    </row>
    <row r="212" spans="1:3" ht="12.75" customHeight="1">
      <c r="A212" s="96" t="s">
        <v>292</v>
      </c>
      <c r="B212" s="96"/>
      <c r="C212" s="126"/>
    </row>
    <row r="213" spans="1:3" ht="12.75" customHeight="1" thickBot="1">
      <c r="A213" s="96" t="s">
        <v>297</v>
      </c>
      <c r="B213" s="96"/>
      <c r="C213" s="115"/>
    </row>
    <row r="214" ht="12.75" customHeight="1" thickTop="1">
      <c r="C214" s="89">
        <f>IF(C213="","",IF(C213=4491300,"Correct!","Try again!"))</f>
      </c>
    </row>
    <row r="216" spans="1:3" ht="12.75" customHeight="1">
      <c r="A216" s="26" t="s">
        <v>293</v>
      </c>
      <c r="B216" s="93"/>
      <c r="C216" s="93"/>
    </row>
    <row r="217" spans="1:3" ht="12.75" customHeight="1">
      <c r="A217" s="93" t="s">
        <v>294</v>
      </c>
      <c r="B217" s="93"/>
      <c r="C217" s="93"/>
    </row>
    <row r="218" spans="1:3" ht="12.75" customHeight="1">
      <c r="A218" s="93" t="s">
        <v>298</v>
      </c>
      <c r="B218" s="93"/>
      <c r="C218" s="93"/>
    </row>
    <row r="219" spans="1:3" ht="12.75" customHeight="1">
      <c r="A219" s="96"/>
      <c r="B219" s="96"/>
      <c r="C219" s="96"/>
    </row>
    <row r="220" spans="1:3" ht="12.75" customHeight="1">
      <c r="A220" s="96" t="s">
        <v>100</v>
      </c>
      <c r="B220" s="96"/>
      <c r="C220" s="131"/>
    </row>
    <row r="221" spans="1:3" ht="12.75" customHeight="1">
      <c r="A221" s="96" t="s">
        <v>103</v>
      </c>
      <c r="B221" s="96"/>
      <c r="C221" s="136"/>
    </row>
    <row r="222" spans="1:3" ht="12.75" customHeight="1">
      <c r="A222" s="96" t="s">
        <v>105</v>
      </c>
      <c r="B222" s="96"/>
      <c r="C222" s="96"/>
    </row>
    <row r="223" spans="1:3" ht="12.75" customHeight="1">
      <c r="A223" s="96" t="s">
        <v>106</v>
      </c>
      <c r="B223" s="96"/>
      <c r="C223" s="136"/>
    </row>
    <row r="224" spans="1:3" ht="12.75" customHeight="1">
      <c r="A224" s="96" t="s">
        <v>108</v>
      </c>
      <c r="B224" s="96"/>
      <c r="C224" s="166"/>
    </row>
    <row r="225" spans="1:3" ht="12.75" customHeight="1">
      <c r="A225" s="96" t="s">
        <v>110</v>
      </c>
      <c r="B225" s="96"/>
      <c r="C225" s="126"/>
    </row>
    <row r="226" spans="1:3" ht="12.75" customHeight="1" thickBot="1">
      <c r="A226" s="96" t="s">
        <v>112</v>
      </c>
      <c r="B226" s="96"/>
      <c r="C226" s="115"/>
    </row>
    <row r="227" spans="1:3" ht="12.75" customHeight="1" thickTop="1">
      <c r="A227" s="96"/>
      <c r="B227" s="96"/>
      <c r="C227" s="96"/>
    </row>
    <row r="228" spans="1:3" ht="12.75" customHeight="1">
      <c r="A228" s="96" t="s">
        <v>114</v>
      </c>
      <c r="B228" s="96"/>
      <c r="C228" s="116"/>
    </row>
    <row r="229" spans="1:3" ht="12.75" customHeight="1">
      <c r="A229" s="96" t="s">
        <v>116</v>
      </c>
      <c r="B229" s="96"/>
      <c r="C229" s="166"/>
    </row>
    <row r="230" spans="1:3" ht="12.75" customHeight="1">
      <c r="A230" s="96" t="s">
        <v>117</v>
      </c>
      <c r="B230" s="96"/>
      <c r="C230" s="126"/>
    </row>
    <row r="231" spans="1:3" ht="12.75" customHeight="1" thickBot="1">
      <c r="A231" s="96" t="s">
        <v>118</v>
      </c>
      <c r="B231" s="96"/>
      <c r="C231" s="115"/>
    </row>
    <row r="232" ht="12.75" customHeight="1" thickTop="1">
      <c r="C232" s="89">
        <f>IF(C231="","",IF(C231=9634700,"Correct!","Try again!"))</f>
      </c>
    </row>
  </sheetData>
  <printOptions horizontalCentered="1"/>
  <pageMargins left="0.25" right="0.25" top="0.38" bottom="0.42" header="0" footer="0"/>
  <pageSetup horizontalDpi="600" verticalDpi="600" orientation="portrait" r:id="rId3"/>
  <rowBreaks count="3" manualBreakCount="3">
    <brk id="56" max="255" man="1"/>
    <brk id="89" max="255" man="1"/>
    <brk id="13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11.28125" style="0" bestFit="1" customWidth="1"/>
    <col min="3" max="3" width="12.421875" style="0" bestFit="1" customWidth="1"/>
    <col min="4" max="4" width="12.8515625" style="0" bestFit="1" customWidth="1"/>
    <col min="5" max="6" width="9.7109375" style="0" bestFit="1" customWidth="1"/>
  </cols>
  <sheetData>
    <row r="1" ht="12.75">
      <c r="A1" t="s">
        <v>258</v>
      </c>
    </row>
    <row r="3" spans="1:6" ht="12.75">
      <c r="A3" s="26" t="s">
        <v>259</v>
      </c>
      <c r="B3" s="10"/>
      <c r="C3" s="10"/>
      <c r="D3" s="27"/>
      <c r="E3" s="27"/>
      <c r="F3" s="27"/>
    </row>
    <row r="4" spans="1:6" ht="12.75">
      <c r="A4" s="26"/>
      <c r="B4" s="11"/>
      <c r="C4" s="11"/>
      <c r="D4" s="12"/>
      <c r="E4" s="12"/>
      <c r="F4" s="12"/>
    </row>
    <row r="5" spans="1:6" ht="12.75">
      <c r="A5" s="12" t="s">
        <v>3</v>
      </c>
      <c r="B5" s="11"/>
      <c r="C5" s="11"/>
      <c r="D5" s="17">
        <v>950000</v>
      </c>
      <c r="E5" s="12"/>
      <c r="F5" s="12"/>
    </row>
    <row r="6" spans="1:6" ht="12.75">
      <c r="A6" s="12" t="s">
        <v>261</v>
      </c>
      <c r="B6" s="11"/>
      <c r="C6" s="11"/>
      <c r="D6" s="17">
        <v>50000</v>
      </c>
      <c r="E6" s="12"/>
      <c r="F6" s="12"/>
    </row>
    <row r="7" spans="1:6" ht="12.75">
      <c r="A7" s="12" t="s">
        <v>166</v>
      </c>
      <c r="B7" s="11"/>
      <c r="C7" s="11"/>
      <c r="D7" s="17">
        <v>1000000</v>
      </c>
      <c r="E7" s="12"/>
      <c r="F7" s="12"/>
    </row>
    <row r="8" spans="1:6" ht="12.75">
      <c r="A8" s="12" t="s">
        <v>4</v>
      </c>
      <c r="B8" s="11"/>
      <c r="C8" s="11"/>
      <c r="D8" s="25">
        <v>0.1</v>
      </c>
      <c r="E8" s="12"/>
      <c r="F8" s="12"/>
    </row>
    <row r="9" spans="1:6" ht="12.75">
      <c r="A9" s="12" t="s">
        <v>5</v>
      </c>
      <c r="B9" s="11"/>
      <c r="C9" s="11"/>
      <c r="D9" s="18">
        <v>2</v>
      </c>
      <c r="E9" s="12" t="s">
        <v>6</v>
      </c>
      <c r="F9" s="12"/>
    </row>
    <row r="10" spans="1:6" ht="12.75">
      <c r="A10" s="12" t="s">
        <v>7</v>
      </c>
      <c r="B10" s="11"/>
      <c r="C10" s="11"/>
      <c r="D10" s="18">
        <v>3</v>
      </c>
      <c r="E10" s="12" t="s">
        <v>6</v>
      </c>
      <c r="F10" s="12"/>
    </row>
    <row r="11" spans="1:6" ht="12.75">
      <c r="A11" s="12" t="s">
        <v>8</v>
      </c>
      <c r="B11" s="11"/>
      <c r="C11" s="11"/>
      <c r="D11" s="18">
        <v>4</v>
      </c>
      <c r="E11" s="12"/>
      <c r="F11" s="12"/>
    </row>
    <row r="12" spans="1:6" ht="12.75">
      <c r="A12" s="12" t="s">
        <v>9</v>
      </c>
      <c r="B12" s="11"/>
      <c r="C12" s="11"/>
      <c r="D12" s="18">
        <v>2</v>
      </c>
      <c r="E12" s="12"/>
      <c r="F12" s="12"/>
    </row>
    <row r="13" spans="1:6" ht="12.75">
      <c r="A13" s="12" t="s">
        <v>10</v>
      </c>
      <c r="B13" s="11"/>
      <c r="C13" s="11"/>
      <c r="D13" s="17">
        <v>50000</v>
      </c>
      <c r="E13" s="12"/>
      <c r="F13" s="12"/>
    </row>
    <row r="14" spans="1:6" ht="12.75">
      <c r="A14" s="12" t="s">
        <v>11</v>
      </c>
      <c r="B14" s="11"/>
      <c r="C14" s="11"/>
      <c r="D14" s="17">
        <v>40000</v>
      </c>
      <c r="E14" s="12"/>
      <c r="F14" s="12"/>
    </row>
    <row r="15" spans="1:6" ht="12.75">
      <c r="A15" s="12" t="s">
        <v>12</v>
      </c>
      <c r="B15" s="11"/>
      <c r="C15" s="11"/>
      <c r="D15" s="17">
        <v>5000</v>
      </c>
      <c r="E15" s="12"/>
      <c r="F15" s="12"/>
    </row>
    <row r="16" spans="1:6" ht="12.75">
      <c r="A16" s="12" t="s">
        <v>260</v>
      </c>
      <c r="B16" s="11"/>
      <c r="C16" s="11"/>
      <c r="D16" s="17">
        <v>55000</v>
      </c>
      <c r="E16" s="12"/>
      <c r="F16" s="12"/>
    </row>
    <row r="17" spans="1:6" ht="12.75">
      <c r="A17" s="12" t="s">
        <v>15</v>
      </c>
      <c r="B17" s="11"/>
      <c r="C17" s="11"/>
      <c r="D17" s="25">
        <v>0.6</v>
      </c>
      <c r="E17" s="12"/>
      <c r="F17" s="12"/>
    </row>
    <row r="18" spans="1:6" ht="12.75">
      <c r="A18" s="12" t="s">
        <v>21</v>
      </c>
      <c r="B18" s="11"/>
      <c r="C18" s="11"/>
      <c r="D18" s="25">
        <v>0.8</v>
      </c>
      <c r="E18" s="12"/>
      <c r="F18" s="12"/>
    </row>
    <row r="19" spans="1:6" ht="12.75">
      <c r="A19" s="12" t="s">
        <v>25</v>
      </c>
      <c r="B19" s="11"/>
      <c r="C19" s="11"/>
      <c r="D19" s="25">
        <v>0.2</v>
      </c>
      <c r="E19" s="12"/>
      <c r="F19" s="12"/>
    </row>
    <row r="20" spans="1:6" ht="12.75">
      <c r="A20" s="12" t="s">
        <v>28</v>
      </c>
      <c r="B20" s="11"/>
      <c r="C20" s="11"/>
      <c r="D20" s="17">
        <v>10</v>
      </c>
      <c r="E20" s="12"/>
      <c r="F20" s="12"/>
    </row>
    <row r="21" spans="1:6" ht="12.75">
      <c r="A21" s="12" t="s">
        <v>30</v>
      </c>
      <c r="B21" s="11"/>
      <c r="C21" s="11"/>
      <c r="D21" s="17">
        <v>15</v>
      </c>
      <c r="E21" s="12"/>
      <c r="F21" s="12"/>
    </row>
    <row r="22" spans="1:6" ht="12.75">
      <c r="A22" s="12" t="s">
        <v>33</v>
      </c>
      <c r="B22" s="11"/>
      <c r="C22" s="11"/>
      <c r="D22" s="12"/>
      <c r="E22" s="12"/>
      <c r="F22" s="12"/>
    </row>
    <row r="23" spans="1:6" ht="12.75">
      <c r="A23" s="12" t="s">
        <v>36</v>
      </c>
      <c r="B23" s="11"/>
      <c r="C23" s="11"/>
      <c r="D23" s="25">
        <v>0.2</v>
      </c>
      <c r="E23" s="12"/>
      <c r="F23" s="12"/>
    </row>
    <row r="24" spans="1:6" ht="12.75">
      <c r="A24" s="12" t="s">
        <v>39</v>
      </c>
      <c r="B24" s="11"/>
      <c r="C24" s="11"/>
      <c r="D24" s="25">
        <v>0.2</v>
      </c>
      <c r="E24" s="12"/>
      <c r="F24" s="12"/>
    </row>
    <row r="25" spans="1:6" ht="12.75">
      <c r="A25" s="12" t="s">
        <v>42</v>
      </c>
      <c r="B25" s="11"/>
      <c r="C25" s="11"/>
      <c r="D25" s="25">
        <v>0.8</v>
      </c>
      <c r="E25" s="12"/>
      <c r="F25" s="12"/>
    </row>
    <row r="26" spans="1:6" ht="12.75">
      <c r="A26" s="12" t="s">
        <v>45</v>
      </c>
      <c r="B26" s="11"/>
      <c r="C26" s="11"/>
      <c r="D26" s="25">
        <v>0.2</v>
      </c>
      <c r="E26" s="12"/>
      <c r="F26" s="12"/>
    </row>
    <row r="27" spans="1:6" ht="12.75">
      <c r="A27" s="12"/>
      <c r="B27" s="12"/>
      <c r="C27" s="12"/>
      <c r="D27" s="25"/>
      <c r="E27" s="12"/>
      <c r="F27" s="12"/>
    </row>
    <row r="28" spans="1:6" ht="12.75">
      <c r="A28" s="12" t="s">
        <v>49</v>
      </c>
      <c r="B28" s="12"/>
      <c r="C28" s="12"/>
      <c r="D28" s="12"/>
      <c r="E28" s="12"/>
      <c r="F28" s="12"/>
    </row>
    <row r="29" spans="1:6" ht="12.75">
      <c r="A29" s="12"/>
      <c r="B29" s="14" t="s">
        <v>51</v>
      </c>
      <c r="C29" s="14" t="s">
        <v>52</v>
      </c>
      <c r="D29" s="14" t="s">
        <v>53</v>
      </c>
      <c r="E29" s="14" t="s">
        <v>54</v>
      </c>
      <c r="F29" s="12"/>
    </row>
    <row r="30" spans="1:6" ht="12.75">
      <c r="A30" s="12" t="s">
        <v>14</v>
      </c>
      <c r="B30" s="12"/>
      <c r="C30" s="12"/>
      <c r="D30" s="12"/>
      <c r="E30" s="12"/>
      <c r="F30" s="12"/>
    </row>
    <row r="31" spans="1:6" ht="12.75">
      <c r="A31" s="12" t="s">
        <v>58</v>
      </c>
      <c r="B31" s="12"/>
      <c r="C31" s="12"/>
      <c r="D31" s="28"/>
      <c r="E31" s="28"/>
      <c r="F31" s="12"/>
    </row>
    <row r="32" spans="1:6" ht="12.75">
      <c r="A32" s="12" t="s">
        <v>60</v>
      </c>
      <c r="B32" s="18">
        <v>2</v>
      </c>
      <c r="C32" s="28">
        <v>1</v>
      </c>
      <c r="D32" s="28">
        <f>B32*C32</f>
        <v>2</v>
      </c>
      <c r="E32" s="28"/>
      <c r="F32" s="12"/>
    </row>
    <row r="33" spans="1:6" ht="12.75">
      <c r="A33" s="12" t="s">
        <v>62</v>
      </c>
      <c r="B33" s="18">
        <v>3</v>
      </c>
      <c r="C33" s="15">
        <v>1</v>
      </c>
      <c r="D33" s="28"/>
      <c r="E33" s="28">
        <f>B33*C33</f>
        <v>3</v>
      </c>
      <c r="F33" s="12"/>
    </row>
    <row r="34" spans="1:6" ht="12.75">
      <c r="A34" s="12" t="s">
        <v>64</v>
      </c>
      <c r="B34" s="18"/>
      <c r="C34" s="15"/>
      <c r="D34" s="15"/>
      <c r="E34" s="15"/>
      <c r="F34" s="12"/>
    </row>
    <row r="35" spans="1:6" ht="12.75">
      <c r="A35" s="12" t="s">
        <v>65</v>
      </c>
      <c r="B35" s="15">
        <v>0.25</v>
      </c>
      <c r="C35" s="15">
        <v>8</v>
      </c>
      <c r="D35" s="15">
        <f>B35*C35</f>
        <v>2</v>
      </c>
      <c r="E35" s="15"/>
      <c r="F35" s="12"/>
    </row>
    <row r="36" spans="1:6" ht="12.75">
      <c r="A36" s="12" t="s">
        <v>67</v>
      </c>
      <c r="B36" s="15">
        <v>0.5</v>
      </c>
      <c r="C36" s="15">
        <v>8</v>
      </c>
      <c r="D36" s="15"/>
      <c r="E36" s="15">
        <f>B36*C36</f>
        <v>4</v>
      </c>
      <c r="F36" s="12"/>
    </row>
    <row r="37" spans="1:6" ht="12.75">
      <c r="A37" s="12" t="s">
        <v>35</v>
      </c>
      <c r="B37" s="15">
        <v>0.1</v>
      </c>
      <c r="C37" s="15">
        <v>20</v>
      </c>
      <c r="D37" s="15">
        <f>B37*C37</f>
        <v>2</v>
      </c>
      <c r="E37" s="15">
        <f>B37*C37</f>
        <v>2</v>
      </c>
      <c r="F37" s="12"/>
    </row>
    <row r="38" spans="1:6" ht="12.75">
      <c r="A38" s="12" t="s">
        <v>38</v>
      </c>
      <c r="B38" s="15">
        <v>0.1</v>
      </c>
      <c r="C38" s="15">
        <v>10</v>
      </c>
      <c r="D38" s="15">
        <f>B38*C38</f>
        <v>1</v>
      </c>
      <c r="E38" s="15">
        <f>B38*C38</f>
        <v>1</v>
      </c>
      <c r="F38" s="12"/>
    </row>
    <row r="39" spans="1:6" ht="13.5" thickBot="1">
      <c r="A39" s="12" t="s">
        <v>72</v>
      </c>
      <c r="B39" s="12"/>
      <c r="C39" s="12"/>
      <c r="D39" s="29">
        <f>SUM(D31:D38)</f>
        <v>7</v>
      </c>
      <c r="E39" s="29">
        <f>SUM(E31:E38)</f>
        <v>10</v>
      </c>
      <c r="F39" s="12"/>
    </row>
    <row r="40" spans="1:6" ht="13.5" thickTop="1">
      <c r="A40" s="12"/>
      <c r="B40" s="12"/>
      <c r="C40" s="12"/>
      <c r="D40" s="12"/>
      <c r="E40" s="12"/>
      <c r="F40" s="12"/>
    </row>
    <row r="41" spans="1:6" ht="12.75">
      <c r="A41" s="12" t="s">
        <v>74</v>
      </c>
      <c r="B41" s="11"/>
      <c r="C41" s="28">
        <v>10</v>
      </c>
      <c r="D41" s="12"/>
      <c r="E41" s="12"/>
      <c r="F41" s="12"/>
    </row>
    <row r="42" spans="1:6" ht="12.75">
      <c r="A42" s="12"/>
      <c r="B42" s="12"/>
      <c r="C42" s="12"/>
      <c r="D42" s="12"/>
      <c r="E42" s="12"/>
      <c r="F42" s="12"/>
    </row>
    <row r="43" spans="1:6" ht="12.75">
      <c r="A43" s="12" t="s">
        <v>262</v>
      </c>
      <c r="B43" s="12"/>
      <c r="C43" s="12"/>
      <c r="D43" s="12"/>
      <c r="E43" s="12"/>
      <c r="F43" s="12"/>
    </row>
    <row r="44" spans="1:6" ht="12.75">
      <c r="A44" s="12"/>
      <c r="B44" s="30" t="s">
        <v>17</v>
      </c>
      <c r="C44" s="30" t="s">
        <v>18</v>
      </c>
      <c r="D44" s="30" t="s">
        <v>19</v>
      </c>
      <c r="E44" s="30" t="s">
        <v>16</v>
      </c>
      <c r="F44" s="30" t="s">
        <v>20</v>
      </c>
    </row>
    <row r="45" spans="1:6" ht="12.75">
      <c r="A45" s="12"/>
      <c r="B45" s="14" t="s">
        <v>22</v>
      </c>
      <c r="C45" s="14" t="s">
        <v>22</v>
      </c>
      <c r="D45" s="14" t="s">
        <v>22</v>
      </c>
      <c r="E45" s="14" t="s">
        <v>22</v>
      </c>
      <c r="F45" s="14" t="s">
        <v>23</v>
      </c>
    </row>
    <row r="46" spans="1:6" ht="12.75">
      <c r="A46" s="12" t="s">
        <v>81</v>
      </c>
      <c r="B46" s="17">
        <v>10200</v>
      </c>
      <c r="C46" s="17">
        <v>11200</v>
      </c>
      <c r="D46" s="17">
        <v>12200</v>
      </c>
      <c r="E46" s="17">
        <v>13200</v>
      </c>
      <c r="F46" s="18">
        <f>SUM(B45:E45)</f>
        <v>0</v>
      </c>
    </row>
    <row r="47" spans="1:6" ht="12.75">
      <c r="A47" s="12" t="s">
        <v>84</v>
      </c>
      <c r="B47" s="18">
        <v>40800</v>
      </c>
      <c r="C47" s="18">
        <v>44800</v>
      </c>
      <c r="D47" s="18">
        <v>48800</v>
      </c>
      <c r="E47" s="18">
        <v>52800</v>
      </c>
      <c r="F47" s="18">
        <f>SUM(B46:E46)</f>
        <v>46800</v>
      </c>
    </row>
    <row r="48" spans="1:6" ht="12.75">
      <c r="A48" s="12" t="s">
        <v>86</v>
      </c>
      <c r="B48" s="18">
        <v>31000</v>
      </c>
      <c r="C48" s="18">
        <v>36000</v>
      </c>
      <c r="D48" s="18">
        <v>41000</v>
      </c>
      <c r="E48" s="18">
        <v>46000</v>
      </c>
      <c r="F48" s="18">
        <f>SUM(B47:E47)</f>
        <v>187200</v>
      </c>
    </row>
    <row r="49" spans="1:6" ht="12.75">
      <c r="A49" s="12" t="s">
        <v>88</v>
      </c>
      <c r="B49" s="18">
        <v>20000</v>
      </c>
      <c r="C49" s="18">
        <v>20000</v>
      </c>
      <c r="D49" s="18">
        <v>20000</v>
      </c>
      <c r="E49" s="18">
        <v>20000</v>
      </c>
      <c r="F49" s="18">
        <f>SUM(B48:E48)</f>
        <v>154000</v>
      </c>
    </row>
    <row r="50" spans="1:6" ht="13.5" thickBot="1">
      <c r="A50" s="12" t="s">
        <v>90</v>
      </c>
      <c r="B50" s="31">
        <f>SUM(B46:B49)</f>
        <v>102000</v>
      </c>
      <c r="C50" s="31">
        <f>SUM(C46:C49)</f>
        <v>112000</v>
      </c>
      <c r="D50" s="31">
        <f>SUM(D46:D49)</f>
        <v>122000</v>
      </c>
      <c r="E50" s="31">
        <f>SUM(E46:E49)</f>
        <v>132000</v>
      </c>
      <c r="F50" s="31">
        <f>SUM(F46:F49)</f>
        <v>388000</v>
      </c>
    </row>
    <row r="51" spans="1:6" ht="13.5" thickTop="1">
      <c r="A51" s="12"/>
      <c r="B51" s="12"/>
      <c r="C51" s="12"/>
      <c r="D51" s="12"/>
      <c r="E51" s="12"/>
      <c r="F51" s="12"/>
    </row>
    <row r="52" spans="1:6" ht="12.75">
      <c r="A52" s="12" t="s">
        <v>94</v>
      </c>
      <c r="B52" s="11"/>
      <c r="C52" s="12"/>
      <c r="D52" s="17">
        <v>100000</v>
      </c>
      <c r="E52" s="12"/>
      <c r="F52" s="12"/>
    </row>
    <row r="53" spans="1:6" ht="12.75">
      <c r="A53" s="12" t="s">
        <v>96</v>
      </c>
      <c r="B53" s="11"/>
      <c r="C53" s="12"/>
      <c r="D53" s="17">
        <v>50000</v>
      </c>
      <c r="E53" s="12"/>
      <c r="F53" s="12"/>
    </row>
    <row r="54" spans="1:6" ht="12.75">
      <c r="A54" s="12"/>
      <c r="B54" s="11"/>
      <c r="C54" s="12"/>
      <c r="D54" s="12"/>
      <c r="E54" s="12"/>
      <c r="F54" s="12"/>
    </row>
    <row r="55" spans="1:6" ht="12.75">
      <c r="A55" s="12" t="s">
        <v>263</v>
      </c>
      <c r="B55" s="11"/>
      <c r="C55" s="12"/>
      <c r="D55" s="12"/>
      <c r="E55" s="12"/>
      <c r="F55" s="12"/>
    </row>
    <row r="56" spans="1:6" ht="12.75">
      <c r="A56" s="12"/>
      <c r="B56" s="11"/>
      <c r="C56" s="12"/>
      <c r="D56" s="12"/>
      <c r="E56" s="12"/>
      <c r="F56" s="12"/>
    </row>
    <row r="57" spans="1:6" ht="12.75">
      <c r="A57" s="12" t="s">
        <v>100</v>
      </c>
      <c r="B57" s="11"/>
      <c r="C57" s="12"/>
      <c r="D57" s="32">
        <v>95000</v>
      </c>
      <c r="E57" s="12"/>
      <c r="F57" s="12"/>
    </row>
    <row r="58" spans="1:6" ht="12.75">
      <c r="A58" s="12" t="s">
        <v>103</v>
      </c>
      <c r="B58" s="11"/>
      <c r="C58" s="12"/>
      <c r="D58" s="18">
        <v>132000</v>
      </c>
      <c r="E58" s="12"/>
      <c r="F58" s="12"/>
    </row>
    <row r="59" spans="1:6" ht="12.75">
      <c r="A59" s="12" t="s">
        <v>105</v>
      </c>
      <c r="B59" s="11"/>
      <c r="C59" s="12"/>
      <c r="D59" s="18"/>
      <c r="E59" s="12"/>
      <c r="F59" s="12"/>
    </row>
    <row r="60" spans="1:6" ht="12.75">
      <c r="A60" s="11" t="s">
        <v>106</v>
      </c>
      <c r="B60" s="11"/>
      <c r="C60" s="11"/>
      <c r="D60" s="33">
        <v>59200</v>
      </c>
      <c r="E60" s="11"/>
      <c r="F60" s="11"/>
    </row>
    <row r="61" spans="1:6" ht="12.75">
      <c r="A61" s="11" t="s">
        <v>108</v>
      </c>
      <c r="B61" s="11"/>
      <c r="C61" s="11"/>
      <c r="D61" s="33">
        <v>167000</v>
      </c>
      <c r="E61" s="11"/>
      <c r="F61" s="11"/>
    </row>
    <row r="62" spans="1:6" ht="12.75">
      <c r="A62" s="11" t="s">
        <v>110</v>
      </c>
      <c r="B62" s="11"/>
      <c r="C62" s="11"/>
      <c r="D62" s="18">
        <v>8000000</v>
      </c>
      <c r="E62" s="11"/>
      <c r="F62" s="11"/>
    </row>
    <row r="63" spans="1:6" ht="13.5" thickBot="1">
      <c r="A63" s="11" t="s">
        <v>112</v>
      </c>
      <c r="B63" s="11"/>
      <c r="C63" s="11"/>
      <c r="D63" s="34">
        <f>SUM(D57:D62)</f>
        <v>8453200</v>
      </c>
      <c r="E63" s="11"/>
      <c r="F63" s="11"/>
    </row>
    <row r="64" spans="1:6" ht="13.5" thickTop="1">
      <c r="A64" s="11"/>
      <c r="B64" s="11"/>
      <c r="C64" s="11"/>
      <c r="D64" s="32"/>
      <c r="E64" s="11"/>
      <c r="F64" s="11"/>
    </row>
    <row r="65" spans="1:6" ht="12.75">
      <c r="A65" s="11" t="s">
        <v>114</v>
      </c>
      <c r="B65" s="11"/>
      <c r="C65" s="11"/>
      <c r="D65" s="32">
        <v>99400</v>
      </c>
      <c r="E65" s="11"/>
      <c r="F65" s="11"/>
    </row>
    <row r="66" spans="1:6" ht="12.75">
      <c r="A66" s="11" t="s">
        <v>116</v>
      </c>
      <c r="B66" s="11"/>
      <c r="C66" s="11"/>
      <c r="D66" s="33">
        <v>5000000</v>
      </c>
      <c r="E66" s="11"/>
      <c r="F66" s="11"/>
    </row>
    <row r="67" spans="1:6" ht="12.75">
      <c r="A67" s="11" t="s">
        <v>117</v>
      </c>
      <c r="B67" s="11"/>
      <c r="C67" s="11"/>
      <c r="D67" s="33">
        <v>3353800</v>
      </c>
      <c r="E67" s="11"/>
      <c r="F67" s="11"/>
    </row>
    <row r="68" spans="1:6" ht="13.5" thickBot="1">
      <c r="A68" s="11" t="s">
        <v>118</v>
      </c>
      <c r="B68" s="11"/>
      <c r="C68" s="11"/>
      <c r="D68" s="34">
        <f>SUM(D65:D67)</f>
        <v>8453200</v>
      </c>
      <c r="E68" s="11"/>
      <c r="F68" s="11"/>
    </row>
    <row r="69" spans="5:6" ht="13.5" thickTop="1">
      <c r="E69" s="91"/>
      <c r="F69" s="91"/>
    </row>
  </sheetData>
  <printOptions horizontalCentered="1"/>
  <pageMargins left="0.25" right="0.2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>Master of HPII</cp:lastModifiedBy>
  <cp:lastPrinted>2003-08-27T16:21:29Z</cp:lastPrinted>
  <dcterms:created xsi:type="dcterms:W3CDTF">2000-12-11T19:37:44Z</dcterms:created>
  <dcterms:modified xsi:type="dcterms:W3CDTF">2006-12-02T07:56:40Z</dcterms:modified>
  <cp:category/>
  <cp:version/>
  <cp:contentType/>
  <cp:contentStatus/>
</cp:coreProperties>
</file>