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195" windowHeight="7740" activeTab="3"/>
  </bookViews>
  <sheets>
    <sheet name="homework" sheetId="2" r:id="rId1"/>
    <sheet name="Exam 1" sheetId="3" r:id="rId2"/>
    <sheet name="Exam 2" sheetId="4" r:id="rId3"/>
    <sheet name="All" sheetId="5" r:id="rId4"/>
  </sheets>
  <calcPr calcId="145621"/>
</workbook>
</file>

<file path=xl/calcChain.xml><?xml version="1.0" encoding="utf-8"?>
<calcChain xmlns="http://schemas.openxmlformats.org/spreadsheetml/2006/main">
  <c r="D28" i="5" l="1"/>
  <c r="D16" i="5"/>
  <c r="D17" i="5"/>
  <c r="D7" i="5"/>
  <c r="D25" i="5"/>
  <c r="D22" i="5"/>
  <c r="D8" i="5"/>
  <c r="D23" i="5"/>
  <c r="D12" i="5"/>
  <c r="D19" i="5"/>
  <c r="D6" i="5"/>
  <c r="D26" i="5"/>
  <c r="D5" i="5"/>
  <c r="D33" i="5" s="1"/>
  <c r="D30" i="5"/>
  <c r="D29" i="5"/>
  <c r="D9" i="5"/>
  <c r="D20" i="5"/>
  <c r="D31" i="5"/>
  <c r="D11" i="5"/>
  <c r="D10" i="5"/>
  <c r="D18" i="5"/>
  <c r="D14" i="5"/>
  <c r="D3" i="5"/>
  <c r="D36" i="5" s="1"/>
  <c r="D37" i="5" s="1"/>
  <c r="D15" i="5"/>
  <c r="D21" i="5"/>
  <c r="D13" i="5"/>
  <c r="D34" i="5" l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" i="2"/>
  <c r="M3" i="2" s="1"/>
  <c r="L4" i="2"/>
  <c r="L1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C37" i="2" s="1"/>
  <c r="D36" i="2"/>
  <c r="D37" i="2" s="1"/>
  <c r="E36" i="2"/>
  <c r="E37" i="2" s="1"/>
  <c r="F36" i="2"/>
  <c r="F37" i="2" s="1"/>
  <c r="G36" i="2"/>
  <c r="G37" i="2" s="1"/>
  <c r="H36" i="2"/>
  <c r="H37" i="2" s="1"/>
  <c r="I36" i="2"/>
  <c r="I37" i="2" s="1"/>
  <c r="B36" i="2"/>
  <c r="B37" i="2" s="1"/>
  <c r="B35" i="2"/>
  <c r="B34" i="2"/>
  <c r="B33" i="2"/>
  <c r="M28" i="2" l="1"/>
  <c r="M24" i="2"/>
  <c r="M20" i="2"/>
  <c r="M16" i="2"/>
  <c r="M12" i="2"/>
  <c r="M8" i="2"/>
  <c r="M4" i="2"/>
  <c r="M29" i="2"/>
  <c r="M25" i="2"/>
  <c r="M21" i="2"/>
  <c r="M17" i="2"/>
  <c r="M13" i="2"/>
  <c r="M9" i="2"/>
  <c r="M5" i="2"/>
  <c r="M31" i="2"/>
  <c r="M27" i="2"/>
  <c r="M23" i="2"/>
  <c r="M19" i="2"/>
  <c r="M15" i="2"/>
  <c r="H15" i="5" s="1"/>
  <c r="M11" i="2"/>
  <c r="M7" i="2"/>
  <c r="M30" i="2"/>
  <c r="M26" i="2"/>
  <c r="M22" i="2"/>
  <c r="M18" i="2"/>
  <c r="M14" i="2"/>
  <c r="M10" i="2"/>
  <c r="M6" i="2"/>
  <c r="H3" i="5"/>
  <c r="H14" i="5"/>
  <c r="H30" i="5"/>
  <c r="H13" i="5"/>
  <c r="H12" i="5"/>
  <c r="H11" i="5"/>
  <c r="H29" i="5"/>
  <c r="H22" i="5"/>
  <c r="H18" i="5"/>
  <c r="H16" i="5"/>
  <c r="H28" i="5"/>
  <c r="H10" i="5"/>
  <c r="H9" i="5"/>
  <c r="H26" i="5"/>
  <c r="H8" i="5"/>
  <c r="H7" i="5"/>
  <c r="H31" i="5"/>
  <c r="H17" i="5"/>
  <c r="H21" i="5"/>
  <c r="H25" i="5"/>
  <c r="H20" i="5"/>
  <c r="H24" i="5"/>
  <c r="H6" i="5"/>
  <c r="H23" i="5"/>
  <c r="H19" i="5"/>
  <c r="H5" i="5"/>
  <c r="B34" i="5"/>
  <c r="H1" i="5"/>
  <c r="G36" i="5"/>
  <c r="G37" i="5" s="1"/>
  <c r="F36" i="5"/>
  <c r="F37" i="5" s="1"/>
  <c r="E36" i="5"/>
  <c r="E37" i="5" s="1"/>
  <c r="G34" i="5"/>
  <c r="F34" i="5"/>
  <c r="E34" i="5"/>
  <c r="G33" i="5"/>
  <c r="F33" i="5"/>
  <c r="E33" i="5"/>
  <c r="D38" i="4"/>
  <c r="D33" i="4"/>
  <c r="E33" i="4"/>
  <c r="E38" i="4" s="1"/>
  <c r="D34" i="4"/>
  <c r="E34" i="4"/>
  <c r="D36" i="4"/>
  <c r="D37" i="4" s="1"/>
  <c r="E36" i="4"/>
  <c r="E37" i="4" s="1"/>
  <c r="H36" i="4"/>
  <c r="H37" i="4" s="1"/>
  <c r="G36" i="4"/>
  <c r="G37" i="4" s="1"/>
  <c r="F36" i="4"/>
  <c r="F37" i="4" s="1"/>
  <c r="C36" i="4"/>
  <c r="C37" i="4" s="1"/>
  <c r="B36" i="4"/>
  <c r="B37" i="4" s="1"/>
  <c r="H34" i="4"/>
  <c r="G34" i="4"/>
  <c r="F34" i="4"/>
  <c r="C34" i="4"/>
  <c r="B34" i="4"/>
  <c r="H33" i="4"/>
  <c r="H38" i="4" s="1"/>
  <c r="G33" i="4"/>
  <c r="G38" i="4" s="1"/>
  <c r="F33" i="4"/>
  <c r="F38" i="4" s="1"/>
  <c r="C33" i="4"/>
  <c r="C38" i="4" s="1"/>
  <c r="B33" i="4"/>
  <c r="B38" i="4" s="1"/>
  <c r="I3" i="4"/>
  <c r="I14" i="4"/>
  <c r="I13" i="4"/>
  <c r="I12" i="4"/>
  <c r="I11" i="4"/>
  <c r="I29" i="4"/>
  <c r="I22" i="4"/>
  <c r="I18" i="4"/>
  <c r="I16" i="4"/>
  <c r="I28" i="4"/>
  <c r="I9" i="4"/>
  <c r="I26" i="4"/>
  <c r="I8" i="4"/>
  <c r="I7" i="4"/>
  <c r="I31" i="4"/>
  <c r="I17" i="4"/>
  <c r="I21" i="4"/>
  <c r="I25" i="4"/>
  <c r="I20" i="4"/>
  <c r="I24" i="4"/>
  <c r="I6" i="4"/>
  <c r="I23" i="4"/>
  <c r="I15" i="4"/>
  <c r="I19" i="4"/>
  <c r="I5" i="4"/>
  <c r="C36" i="5" l="1"/>
  <c r="C37" i="5" s="1"/>
  <c r="C33" i="5"/>
  <c r="C34" i="5"/>
  <c r="B33" i="5"/>
  <c r="B36" i="5"/>
  <c r="B37" i="5" s="1"/>
  <c r="H33" i="5"/>
  <c r="H36" i="5"/>
  <c r="H37" i="5" s="1"/>
  <c r="I34" i="4"/>
  <c r="I36" i="4"/>
  <c r="I37" i="4" s="1"/>
  <c r="I33" i="4"/>
  <c r="C37" i="3"/>
  <c r="F33" i="3"/>
  <c r="E33" i="3"/>
  <c r="D33" i="3"/>
  <c r="C33" i="3"/>
  <c r="B33" i="3"/>
  <c r="G14" i="3"/>
  <c r="G3" i="3"/>
  <c r="G30" i="3"/>
  <c r="G13" i="3"/>
  <c r="G12" i="3"/>
  <c r="G11" i="3"/>
  <c r="G29" i="3"/>
  <c r="G22" i="3"/>
  <c r="G18" i="3"/>
  <c r="G16" i="3"/>
  <c r="G28" i="3"/>
  <c r="G10" i="3"/>
  <c r="G9" i="3"/>
  <c r="G26" i="3"/>
  <c r="G8" i="3"/>
  <c r="G7" i="3"/>
  <c r="G31" i="3"/>
  <c r="G17" i="3"/>
  <c r="G21" i="3"/>
  <c r="G25" i="3"/>
  <c r="G20" i="3"/>
  <c r="G24" i="3"/>
  <c r="G6" i="3"/>
  <c r="G23" i="3"/>
  <c r="G15" i="3"/>
  <c r="G19" i="3"/>
  <c r="G5" i="3"/>
  <c r="F36" i="3"/>
  <c r="F37" i="3" s="1"/>
  <c r="F34" i="3"/>
  <c r="E36" i="3"/>
  <c r="E37" i="3" s="1"/>
  <c r="D36" i="3"/>
  <c r="D37" i="3" s="1"/>
  <c r="E34" i="3"/>
  <c r="D34" i="3"/>
  <c r="C36" i="3"/>
  <c r="B36" i="3"/>
  <c r="B37" i="3" s="1"/>
  <c r="C34" i="3"/>
  <c r="B34" i="3"/>
  <c r="G1" i="3"/>
  <c r="H34" i="5" l="1"/>
  <c r="G33" i="3"/>
  <c r="G36" i="3"/>
  <c r="G37" i="3" s="1"/>
  <c r="G34" i="3"/>
</calcChain>
</file>

<file path=xl/comments1.xml><?xml version="1.0" encoding="utf-8"?>
<comments xmlns="http://schemas.openxmlformats.org/spreadsheetml/2006/main">
  <authors>
    <author>Can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excellent work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some new discussion but basically what is covered in a text book with some examples- no attention paid to plaegerism rules.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some new discussion but basically what is covered in a text book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some new discussion - no attention paid to reference rules.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did not cover in enough detail, what we learned in class only- outside sources not satisfactory- not enough 'academic' references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did not cover in enough detail, what we learned in class only- outside sources not satisfactory- not enough 'academic' references
- no artıcles, discussion of pros and cons  and assumption relaxation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32% turnit in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did not cover in enough detail, what we learned in class only- outside sources not satisfactory- not enough 'academic' references- did not even cover the whole process costing system
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excellent work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some new discussion but basically what is covered in a text book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some new discussion but basically what is covered in a text book with some examples- no attention paid to plaegerism rules.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did not cover in enough detail, what we learned in class only- outside sources not satisfactory- not enough 'academic' references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did not cover in enough detail, what we learned in class only- outside sources not satisfactory- not enough 'academic' references
- no artıcles, discussion of pros and cons  and assumption relaxation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did not cover in enough detail, what we learned in class only- outside sources not satisfactory- not enough 'academic' references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did not cover in enough detail, what we learned in class only- outside sources not satisfactory- not enough 'academic' references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did not cover in enough detail, what we learned in class only- outside sources not satisfactory- not enough 'academic' references- did not even cover the whole process costing system
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did not cover in enough detail, what we learned in class only- outside sources not satisfactory- not enough 'academic' references
- no artıcles, discussion of pros and cons  and assumption relaxation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excellent work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some new discussion but basically what is covered in a text book-references not correct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Can:</t>
        </r>
        <r>
          <rPr>
            <sz val="9"/>
            <color indexed="81"/>
            <rFont val="Tahoma"/>
            <family val="2"/>
          </rPr>
          <t xml:space="preserve">
some new discussion but basically what is covered in a text book-references not correct</t>
        </r>
      </text>
    </comment>
  </commentList>
</comments>
</file>

<file path=xl/sharedStrings.xml><?xml version="1.0" encoding="utf-8"?>
<sst xmlns="http://schemas.openxmlformats.org/spreadsheetml/2006/main" count="65" uniqueCount="41">
  <si>
    <t>Id Number</t>
  </si>
  <si>
    <t>Ch 2</t>
  </si>
  <si>
    <t>Ch 3</t>
  </si>
  <si>
    <t>avg</t>
  </si>
  <si>
    <t>std</t>
  </si>
  <si>
    <t>med</t>
  </si>
  <si>
    <t>count</t>
  </si>
  <si>
    <t>missing</t>
  </si>
  <si>
    <t>MC</t>
  </si>
  <si>
    <t>Pr 1</t>
  </si>
  <si>
    <t>pr 2</t>
  </si>
  <si>
    <t>Pr 3</t>
  </si>
  <si>
    <t>Pr 4</t>
  </si>
  <si>
    <t>total</t>
  </si>
  <si>
    <t>Pr 5</t>
  </si>
  <si>
    <t>Pr 6</t>
  </si>
  <si>
    <t>Pr 7</t>
  </si>
  <si>
    <t xml:space="preserve"> </t>
  </si>
  <si>
    <t>raporlu</t>
  </si>
  <si>
    <t>class size</t>
  </si>
  <si>
    <t>absent</t>
  </si>
  <si>
    <t>available points</t>
  </si>
  <si>
    <t>% of available points</t>
  </si>
  <si>
    <t>Exam 1</t>
  </si>
  <si>
    <t>Exam 2</t>
  </si>
  <si>
    <t>HW</t>
  </si>
  <si>
    <t>Class Part</t>
  </si>
  <si>
    <t>term paper</t>
  </si>
  <si>
    <t>Final</t>
  </si>
  <si>
    <t>Ch4</t>
  </si>
  <si>
    <t>Ch5</t>
  </si>
  <si>
    <t>Ch 6</t>
  </si>
  <si>
    <t>Ch7</t>
  </si>
  <si>
    <t>ch 11</t>
  </si>
  <si>
    <t>class sıze</t>
  </si>
  <si>
    <t>ch 15</t>
  </si>
  <si>
    <t>ch8</t>
  </si>
  <si>
    <t>ch 14</t>
  </si>
  <si>
    <t>SUM</t>
  </si>
  <si>
    <t>%*100</t>
  </si>
  <si>
    <t>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</si>
</sst>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0" fillId="0" borderId="0" xfId="0" applyNumberFormat="1"/>
    <xf numFmtId="9" fontId="3" fillId="0" borderId="0" xfId="0" applyNumberFormat="1" applyFont="1" applyAlignment="1">
      <alignment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2" borderId="1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164" fontId="0" fillId="0" borderId="1" xfId="0" applyNumberFormat="1" applyBorder="1"/>
    <xf numFmtId="0" fontId="0" fillId="0" borderId="4" xfId="0" applyFill="1" applyBorder="1"/>
    <xf numFmtId="0" fontId="5" fillId="0" borderId="0" xfId="0" applyFont="1"/>
    <xf numFmtId="164" fontId="0" fillId="0" borderId="0" xfId="0" applyNumberFormat="1"/>
    <xf numFmtId="164" fontId="1" fillId="0" borderId="3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1" sqref="B1:C1048576"/>
    </sheetView>
  </sheetViews>
  <sheetFormatPr defaultRowHeight="15" x14ac:dyDescent="0.25"/>
  <sheetData>
    <row r="1" spans="1:13" ht="15.75" x14ac:dyDescent="0.25">
      <c r="A1" s="18"/>
      <c r="B1" s="1">
        <v>10</v>
      </c>
      <c r="C1" s="1">
        <v>3</v>
      </c>
      <c r="D1" s="2">
        <v>10</v>
      </c>
      <c r="E1" s="2">
        <v>10</v>
      </c>
      <c r="F1" s="2">
        <v>10</v>
      </c>
      <c r="G1" s="2">
        <v>10</v>
      </c>
      <c r="H1" s="19">
        <v>10</v>
      </c>
      <c r="I1" s="21">
        <v>10</v>
      </c>
      <c r="J1" s="21">
        <v>10</v>
      </c>
      <c r="K1" s="21">
        <v>10</v>
      </c>
      <c r="L1" s="22">
        <f>SUM(B1:K1)</f>
        <v>93</v>
      </c>
    </row>
    <row r="2" spans="1:13" ht="31.5" x14ac:dyDescent="0.25">
      <c r="A2" s="5" t="s">
        <v>0</v>
      </c>
      <c r="B2" s="2" t="s">
        <v>1</v>
      </c>
      <c r="C2" s="2" t="s">
        <v>2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36</v>
      </c>
      <c r="I2" s="2" t="s">
        <v>33</v>
      </c>
      <c r="J2" s="2" t="s">
        <v>37</v>
      </c>
      <c r="K2" s="2" t="s">
        <v>35</v>
      </c>
      <c r="L2" s="21" t="s">
        <v>38</v>
      </c>
      <c r="M2" s="21" t="s">
        <v>39</v>
      </c>
    </row>
    <row r="3" spans="1:13" ht="15.75" x14ac:dyDescent="0.25">
      <c r="A3" s="5">
        <v>1190819</v>
      </c>
      <c r="B3" s="2">
        <v>6</v>
      </c>
      <c r="C3" s="2">
        <v>3</v>
      </c>
      <c r="D3" s="2">
        <v>10</v>
      </c>
      <c r="E3" s="2">
        <v>10</v>
      </c>
      <c r="F3" s="2">
        <v>10</v>
      </c>
      <c r="G3" s="2"/>
      <c r="H3" s="2">
        <v>10</v>
      </c>
      <c r="I3" s="2">
        <v>5</v>
      </c>
      <c r="J3" s="2"/>
      <c r="K3" s="2"/>
      <c r="L3">
        <f>SUM(B3:K3)</f>
        <v>54</v>
      </c>
      <c r="M3" s="23">
        <f>+(L3/$L$1)*100</f>
        <v>58.064516129032263</v>
      </c>
    </row>
    <row r="4" spans="1:13" ht="15.75" x14ac:dyDescent="0.25">
      <c r="A4" s="5">
        <v>1483650</v>
      </c>
      <c r="B4" s="2"/>
      <c r="C4" s="2"/>
      <c r="D4" s="2"/>
      <c r="E4" s="2"/>
      <c r="F4" s="2"/>
      <c r="G4" s="2"/>
      <c r="H4" s="2"/>
      <c r="I4" s="2"/>
      <c r="J4" s="2"/>
      <c r="K4" s="2"/>
      <c r="L4">
        <f>SUM(B4:K4)</f>
        <v>0</v>
      </c>
      <c r="M4" s="23">
        <f>+(L4/$L$1)*100</f>
        <v>0</v>
      </c>
    </row>
    <row r="5" spans="1:13" ht="15.75" x14ac:dyDescent="0.25">
      <c r="A5" s="5">
        <v>1610807</v>
      </c>
      <c r="B5" s="2"/>
      <c r="C5" s="2">
        <v>2</v>
      </c>
      <c r="D5" s="2">
        <v>10</v>
      </c>
      <c r="E5" s="2">
        <v>8</v>
      </c>
      <c r="F5" s="2">
        <v>9</v>
      </c>
      <c r="G5" s="2">
        <v>10</v>
      </c>
      <c r="H5" s="2"/>
      <c r="I5" s="2">
        <v>5</v>
      </c>
      <c r="J5" s="2"/>
      <c r="K5" s="2"/>
      <c r="L5">
        <f>SUM(B5:K5)</f>
        <v>44</v>
      </c>
      <c r="M5" s="23">
        <f>+(L5/$L$1)*100</f>
        <v>47.311827956989248</v>
      </c>
    </row>
    <row r="6" spans="1:13" ht="15.75" x14ac:dyDescent="0.25">
      <c r="A6" s="5">
        <v>1611102</v>
      </c>
      <c r="B6" s="2">
        <v>6</v>
      </c>
      <c r="C6" s="2"/>
      <c r="D6" s="2"/>
      <c r="E6" s="2"/>
      <c r="F6" s="2"/>
      <c r="G6" s="2"/>
      <c r="H6" s="2"/>
      <c r="I6" s="2"/>
      <c r="J6" s="2"/>
      <c r="K6" s="2"/>
      <c r="L6">
        <f>SUM(B6:K6)</f>
        <v>6</v>
      </c>
      <c r="M6" s="23">
        <f>+(L6/$L$1)*100</f>
        <v>6.4516129032258061</v>
      </c>
    </row>
    <row r="7" spans="1:13" ht="15.75" x14ac:dyDescent="0.25">
      <c r="A7" s="5">
        <v>1611201</v>
      </c>
      <c r="B7" s="2"/>
      <c r="C7" s="2">
        <v>3</v>
      </c>
      <c r="D7" s="2">
        <v>10</v>
      </c>
      <c r="E7" s="2">
        <v>9</v>
      </c>
      <c r="F7" s="2"/>
      <c r="G7" s="2">
        <v>10</v>
      </c>
      <c r="H7" s="2"/>
      <c r="I7" s="2"/>
      <c r="J7" s="2"/>
      <c r="K7" s="2"/>
      <c r="L7">
        <f>SUM(B7:K7)</f>
        <v>32</v>
      </c>
      <c r="M7" s="23">
        <f>+(L7/$L$1)*100</f>
        <v>34.408602150537639</v>
      </c>
    </row>
    <row r="8" spans="1:13" ht="15.75" x14ac:dyDescent="0.25">
      <c r="A8" s="5">
        <v>1611284</v>
      </c>
      <c r="B8" s="2"/>
      <c r="C8" s="2">
        <v>2</v>
      </c>
      <c r="D8" s="2"/>
      <c r="E8" s="2">
        <v>1</v>
      </c>
      <c r="F8" s="2"/>
      <c r="G8" s="2">
        <v>10</v>
      </c>
      <c r="H8" s="2"/>
      <c r="I8" s="2"/>
      <c r="J8" s="2"/>
      <c r="K8" s="2"/>
      <c r="L8">
        <f>SUM(B8:K8)</f>
        <v>13</v>
      </c>
      <c r="M8" s="23">
        <f>+(L8/$L$1)*100</f>
        <v>13.978494623655912</v>
      </c>
    </row>
    <row r="9" spans="1:13" ht="15.75" x14ac:dyDescent="0.25">
      <c r="A9" s="5">
        <v>1611334</v>
      </c>
      <c r="B9" s="2"/>
      <c r="C9" s="2"/>
      <c r="D9" s="2"/>
      <c r="E9" s="2"/>
      <c r="F9" s="2"/>
      <c r="G9" s="2"/>
      <c r="H9" s="2"/>
      <c r="I9" s="2"/>
      <c r="J9" s="2"/>
      <c r="K9" s="2"/>
      <c r="L9">
        <f>SUM(B9:K9)</f>
        <v>0</v>
      </c>
      <c r="M9" s="23">
        <f>+(L9/$L$1)*100</f>
        <v>0</v>
      </c>
    </row>
    <row r="10" spans="1:13" ht="15.75" x14ac:dyDescent="0.25">
      <c r="A10" s="5">
        <v>1611359</v>
      </c>
      <c r="B10" s="2"/>
      <c r="C10" s="2">
        <v>3</v>
      </c>
      <c r="D10" s="2">
        <v>10</v>
      </c>
      <c r="E10" s="2">
        <v>10</v>
      </c>
      <c r="F10" s="2"/>
      <c r="G10" s="2">
        <v>10</v>
      </c>
      <c r="H10" s="2"/>
      <c r="I10" s="2"/>
      <c r="J10" s="2"/>
      <c r="K10" s="2"/>
      <c r="L10">
        <f>SUM(B10:K10)</f>
        <v>33</v>
      </c>
      <c r="M10" s="23">
        <f>+(L10/$L$1)*100</f>
        <v>35.483870967741936</v>
      </c>
    </row>
    <row r="11" spans="1:13" ht="15.75" x14ac:dyDescent="0.25">
      <c r="A11" s="5">
        <v>1611417</v>
      </c>
      <c r="B11" s="2"/>
      <c r="C11" s="2"/>
      <c r="D11" s="2"/>
      <c r="E11" s="2"/>
      <c r="F11" s="2"/>
      <c r="G11" s="2"/>
      <c r="H11" s="2"/>
      <c r="I11" s="2">
        <v>5</v>
      </c>
      <c r="J11" s="2"/>
      <c r="K11" s="2"/>
      <c r="L11">
        <f>SUM(B11:K11)</f>
        <v>5</v>
      </c>
      <c r="M11" s="23">
        <f>+(L11/$L$1)*100</f>
        <v>5.376344086021505</v>
      </c>
    </row>
    <row r="12" spans="1:13" ht="15.75" x14ac:dyDescent="0.25">
      <c r="A12" s="5">
        <v>1611474</v>
      </c>
      <c r="B12" s="2"/>
      <c r="C12" s="2">
        <v>3</v>
      </c>
      <c r="D12" s="2">
        <v>5</v>
      </c>
      <c r="E12" s="2">
        <v>9</v>
      </c>
      <c r="F12" s="2"/>
      <c r="G12" s="2">
        <v>10</v>
      </c>
      <c r="H12" s="2"/>
      <c r="I12" s="2"/>
      <c r="J12" s="2"/>
      <c r="K12" s="2"/>
      <c r="L12">
        <f>SUM(B12:K12)</f>
        <v>27</v>
      </c>
      <c r="M12" s="23">
        <f>+(L12/$L$1)*100</f>
        <v>29.032258064516132</v>
      </c>
    </row>
    <row r="13" spans="1:13" ht="15.75" x14ac:dyDescent="0.25">
      <c r="A13" s="5">
        <v>1611490</v>
      </c>
      <c r="B13" s="2"/>
      <c r="C13" s="2">
        <v>3</v>
      </c>
      <c r="D13" s="2"/>
      <c r="E13" s="2"/>
      <c r="F13" s="2"/>
      <c r="G13" s="2"/>
      <c r="H13" s="2"/>
      <c r="I13" s="2"/>
      <c r="J13" s="2"/>
      <c r="K13" s="2"/>
      <c r="L13">
        <f>SUM(B13:K13)</f>
        <v>3</v>
      </c>
      <c r="M13" s="23">
        <f>+(L13/$L$1)*100</f>
        <v>3.225806451612903</v>
      </c>
    </row>
    <row r="14" spans="1:13" ht="15.75" x14ac:dyDescent="0.25">
      <c r="A14" s="5">
        <v>1611631</v>
      </c>
      <c r="B14" s="2">
        <v>9</v>
      </c>
      <c r="C14" s="2">
        <v>3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/>
      <c r="J14" s="2"/>
      <c r="K14" s="2">
        <v>10</v>
      </c>
      <c r="L14">
        <f>SUM(B14:K14)</f>
        <v>72</v>
      </c>
      <c r="M14" s="23">
        <f>+(L14/$L$1)*100</f>
        <v>77.41935483870968</v>
      </c>
    </row>
    <row r="15" spans="1:13" ht="15.75" x14ac:dyDescent="0.25">
      <c r="A15" s="5">
        <v>1611722</v>
      </c>
      <c r="B15" s="2"/>
      <c r="C15" s="2">
        <v>3</v>
      </c>
      <c r="D15" s="2">
        <v>10</v>
      </c>
      <c r="E15" s="2">
        <v>5</v>
      </c>
      <c r="F15" s="2"/>
      <c r="G15" s="2"/>
      <c r="H15" s="2">
        <v>6</v>
      </c>
      <c r="I15" s="2"/>
      <c r="J15" s="2"/>
      <c r="K15" s="2"/>
      <c r="L15">
        <f>SUM(B15:K15)</f>
        <v>24</v>
      </c>
      <c r="M15" s="23">
        <f>+(L15/$L$1)*100</f>
        <v>25.806451612903224</v>
      </c>
    </row>
    <row r="16" spans="1:13" ht="15.75" x14ac:dyDescent="0.25">
      <c r="A16" s="5">
        <v>1611813</v>
      </c>
      <c r="B16" s="2">
        <v>6</v>
      </c>
      <c r="C16" s="2">
        <v>1</v>
      </c>
      <c r="D16" s="2"/>
      <c r="E16" s="2">
        <v>10</v>
      </c>
      <c r="F16" s="2">
        <v>10</v>
      </c>
      <c r="G16" s="2"/>
      <c r="H16" s="2"/>
      <c r="I16" s="2"/>
      <c r="J16" s="2"/>
      <c r="K16" s="2"/>
      <c r="L16">
        <f>SUM(B16:K16)</f>
        <v>27</v>
      </c>
      <c r="M16" s="23">
        <f>+(L16/$L$1)*100</f>
        <v>29.032258064516132</v>
      </c>
    </row>
    <row r="17" spans="1:13" ht="15.75" x14ac:dyDescent="0.25">
      <c r="A17" s="5">
        <v>1645258</v>
      </c>
      <c r="B17" s="2">
        <v>6</v>
      </c>
      <c r="C17" s="2">
        <v>3</v>
      </c>
      <c r="D17" s="2"/>
      <c r="E17" s="2">
        <v>1</v>
      </c>
      <c r="F17" s="2">
        <v>9</v>
      </c>
      <c r="G17" s="2">
        <v>10</v>
      </c>
      <c r="H17" s="2"/>
      <c r="I17" s="2"/>
      <c r="J17" s="2"/>
      <c r="K17" s="2"/>
      <c r="L17">
        <f>SUM(B17:K17)</f>
        <v>29</v>
      </c>
      <c r="M17" s="23">
        <f>+(L17/$L$1)*100</f>
        <v>31.182795698924732</v>
      </c>
    </row>
    <row r="18" spans="1:13" ht="15.75" x14ac:dyDescent="0.25">
      <c r="A18" s="5">
        <v>1645274</v>
      </c>
      <c r="B18" s="2">
        <v>7</v>
      </c>
      <c r="C18" s="2">
        <v>3</v>
      </c>
      <c r="D18" s="2">
        <v>10</v>
      </c>
      <c r="E18" s="2">
        <v>9</v>
      </c>
      <c r="F18" s="2">
        <v>10</v>
      </c>
      <c r="G18" s="2"/>
      <c r="H18" s="2"/>
      <c r="I18" s="2">
        <v>7</v>
      </c>
      <c r="J18" s="2">
        <v>8</v>
      </c>
      <c r="K18" s="2">
        <v>10</v>
      </c>
      <c r="L18">
        <f>SUM(B18:K18)</f>
        <v>64</v>
      </c>
      <c r="M18" s="23">
        <f>+(L18/$L$1)*100</f>
        <v>68.817204301075279</v>
      </c>
    </row>
    <row r="19" spans="1:13" ht="15.75" x14ac:dyDescent="0.25">
      <c r="A19" s="5">
        <v>1646322</v>
      </c>
      <c r="B19" s="2">
        <v>8</v>
      </c>
      <c r="C19" s="2">
        <v>3</v>
      </c>
      <c r="D19" s="2">
        <v>8</v>
      </c>
      <c r="E19" s="2">
        <v>10</v>
      </c>
      <c r="F19" s="2">
        <v>5</v>
      </c>
      <c r="G19" s="2">
        <v>10</v>
      </c>
      <c r="H19" s="2"/>
      <c r="I19" s="2">
        <v>8</v>
      </c>
      <c r="J19" s="2">
        <v>8</v>
      </c>
      <c r="K19" s="2"/>
      <c r="L19">
        <f>SUM(B19:K19)</f>
        <v>60</v>
      </c>
      <c r="M19" s="23">
        <f>+(L19/$L$1)*100</f>
        <v>64.516129032258064</v>
      </c>
    </row>
    <row r="20" spans="1:13" ht="15.75" x14ac:dyDescent="0.25">
      <c r="A20" s="5">
        <v>1646413</v>
      </c>
      <c r="B20" s="2">
        <v>6</v>
      </c>
      <c r="C20" s="2">
        <v>3</v>
      </c>
      <c r="D20" s="2">
        <v>10</v>
      </c>
      <c r="E20" s="2">
        <v>10</v>
      </c>
      <c r="F20" s="2">
        <v>10</v>
      </c>
      <c r="G20" s="2">
        <v>10</v>
      </c>
      <c r="H20" s="2"/>
      <c r="I20" s="2">
        <v>10</v>
      </c>
      <c r="J20" s="2"/>
      <c r="K20" s="2">
        <v>8</v>
      </c>
      <c r="L20">
        <f>SUM(B20:K20)</f>
        <v>67</v>
      </c>
      <c r="M20" s="23">
        <f>+(L20/$L$1)*100</f>
        <v>72.043010752688176</v>
      </c>
    </row>
    <row r="21" spans="1:13" ht="15.75" x14ac:dyDescent="0.25">
      <c r="A21" s="5">
        <v>1647932</v>
      </c>
      <c r="B21" s="2">
        <v>6</v>
      </c>
      <c r="C21" s="2">
        <v>3</v>
      </c>
      <c r="D21" s="2">
        <v>8</v>
      </c>
      <c r="E21" s="2">
        <v>1</v>
      </c>
      <c r="F21" s="2"/>
      <c r="G21" s="2">
        <v>10</v>
      </c>
      <c r="H21" s="2"/>
      <c r="I21" s="2">
        <v>10</v>
      </c>
      <c r="J21" s="2"/>
      <c r="K21" s="2">
        <v>8</v>
      </c>
      <c r="L21">
        <f>SUM(B21:K21)</f>
        <v>46</v>
      </c>
      <c r="M21" s="23">
        <f>+(L21/$L$1)*100</f>
        <v>49.462365591397848</v>
      </c>
    </row>
    <row r="22" spans="1:13" ht="15.75" x14ac:dyDescent="0.25">
      <c r="A22" s="5">
        <v>1648286</v>
      </c>
      <c r="B22" s="2"/>
      <c r="C22" s="2"/>
      <c r="D22" s="2"/>
      <c r="E22" s="2"/>
      <c r="F22" s="2"/>
      <c r="G22" s="2"/>
      <c r="H22" s="2"/>
      <c r="I22" s="2">
        <v>5</v>
      </c>
      <c r="J22" s="2"/>
      <c r="K22" s="2"/>
      <c r="L22">
        <f>SUM(B22:K22)</f>
        <v>5</v>
      </c>
      <c r="M22" s="23">
        <f>+(L22/$L$1)*100</f>
        <v>5.376344086021505</v>
      </c>
    </row>
    <row r="23" spans="1:13" ht="15.75" x14ac:dyDescent="0.25">
      <c r="A23" s="5">
        <v>1657758</v>
      </c>
      <c r="B23" s="2">
        <v>8</v>
      </c>
      <c r="C23" s="2">
        <v>3</v>
      </c>
      <c r="D23" s="2">
        <v>10</v>
      </c>
      <c r="E23" s="2">
        <v>10</v>
      </c>
      <c r="F23" s="2"/>
      <c r="G23" s="2"/>
      <c r="H23" s="2"/>
      <c r="I23" s="2"/>
      <c r="J23" s="2"/>
      <c r="K23" s="2"/>
      <c r="L23">
        <f>SUM(B23:K23)</f>
        <v>31</v>
      </c>
      <c r="M23" s="23">
        <f>+(L23/$L$1)*100</f>
        <v>33.333333333333329</v>
      </c>
    </row>
    <row r="24" spans="1:13" ht="15.75" x14ac:dyDescent="0.25">
      <c r="A24" s="5">
        <v>1657865</v>
      </c>
      <c r="B24" s="2"/>
      <c r="C24" s="2"/>
      <c r="D24" s="2">
        <v>9</v>
      </c>
      <c r="E24" s="2">
        <v>4</v>
      </c>
      <c r="F24" s="2"/>
      <c r="G24" s="2"/>
      <c r="H24" s="2"/>
      <c r="I24" s="2"/>
      <c r="J24" s="2"/>
      <c r="K24" s="2"/>
      <c r="L24">
        <f>SUM(B24:K24)</f>
        <v>13</v>
      </c>
      <c r="M24" s="23">
        <f>+(L24/$L$1)*100</f>
        <v>13.978494623655912</v>
      </c>
    </row>
    <row r="25" spans="1:13" ht="15.75" x14ac:dyDescent="0.25">
      <c r="A25" s="5">
        <v>1657881</v>
      </c>
      <c r="B25" s="2">
        <v>10</v>
      </c>
      <c r="C25" s="2">
        <v>1</v>
      </c>
      <c r="D25" s="2"/>
      <c r="E25" s="2">
        <v>7</v>
      </c>
      <c r="F25" s="2"/>
      <c r="G25" s="2"/>
      <c r="H25" s="2">
        <v>7</v>
      </c>
      <c r="I25" s="2">
        <v>5</v>
      </c>
      <c r="J25" s="2"/>
      <c r="K25" s="2"/>
      <c r="L25">
        <f>SUM(B25:K25)</f>
        <v>30</v>
      </c>
      <c r="M25" s="23">
        <f>+(L25/$L$1)*100</f>
        <v>32.258064516129032</v>
      </c>
    </row>
    <row r="26" spans="1:13" ht="15.75" x14ac:dyDescent="0.25">
      <c r="A26" s="5">
        <v>1658046</v>
      </c>
      <c r="B26" s="2"/>
      <c r="C26" s="2"/>
      <c r="D26" s="2"/>
      <c r="E26" s="2"/>
      <c r="F26" s="2"/>
      <c r="G26" s="2">
        <v>10</v>
      </c>
      <c r="H26" s="2"/>
      <c r="I26" s="2"/>
      <c r="J26" s="2"/>
      <c r="K26" s="2"/>
      <c r="L26">
        <f>SUM(B26:K26)</f>
        <v>10</v>
      </c>
      <c r="M26" s="23">
        <f>+(L26/$L$1)*100</f>
        <v>10.75268817204301</v>
      </c>
    </row>
    <row r="27" spans="1:13" ht="15.75" x14ac:dyDescent="0.25">
      <c r="A27" s="5">
        <v>1658095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>
        <f>SUM(B27:K27)</f>
        <v>0</v>
      </c>
      <c r="M27" s="23">
        <f>+(L27/$L$1)*100</f>
        <v>0</v>
      </c>
    </row>
    <row r="28" spans="1:13" ht="15.75" x14ac:dyDescent="0.25">
      <c r="A28" s="5">
        <v>1658111</v>
      </c>
      <c r="B28" s="2">
        <v>8</v>
      </c>
      <c r="C28" s="2">
        <v>3</v>
      </c>
      <c r="D28" s="2">
        <v>10</v>
      </c>
      <c r="E28" s="2">
        <v>6</v>
      </c>
      <c r="F28" s="2">
        <v>9</v>
      </c>
      <c r="G28" s="2">
        <v>10</v>
      </c>
      <c r="H28" s="2">
        <v>6</v>
      </c>
      <c r="I28" s="2">
        <v>10</v>
      </c>
      <c r="J28" s="2"/>
      <c r="K28" s="2"/>
      <c r="L28">
        <f>SUM(B28:K28)</f>
        <v>62</v>
      </c>
      <c r="M28" s="23">
        <f>+(L28/$L$1)*100</f>
        <v>66.666666666666657</v>
      </c>
    </row>
    <row r="29" spans="1:13" ht="15.75" x14ac:dyDescent="0.25">
      <c r="A29" s="5">
        <v>1658202</v>
      </c>
      <c r="B29" s="2">
        <v>10</v>
      </c>
      <c r="C29" s="2">
        <v>3</v>
      </c>
      <c r="D29" s="2">
        <v>10</v>
      </c>
      <c r="E29" s="2">
        <v>10</v>
      </c>
      <c r="F29" s="2">
        <v>10</v>
      </c>
      <c r="G29" s="2">
        <v>10</v>
      </c>
      <c r="H29" s="2">
        <v>7</v>
      </c>
      <c r="I29" s="2">
        <v>8</v>
      </c>
      <c r="J29" s="2">
        <v>10</v>
      </c>
      <c r="K29" s="2">
        <v>8</v>
      </c>
      <c r="L29">
        <f>SUM(B29:K29)</f>
        <v>86</v>
      </c>
      <c r="M29" s="23">
        <f>+(L29/$L$1)*100</f>
        <v>92.473118279569889</v>
      </c>
    </row>
    <row r="30" spans="1:13" ht="15.75" x14ac:dyDescent="0.25">
      <c r="A30" s="5">
        <v>1658335</v>
      </c>
      <c r="B30" s="2">
        <v>9</v>
      </c>
      <c r="C30" s="2">
        <v>3</v>
      </c>
      <c r="D30" s="2">
        <v>5</v>
      </c>
      <c r="E30" s="2">
        <v>2</v>
      </c>
      <c r="F30" s="2">
        <v>10</v>
      </c>
      <c r="G30" s="2">
        <v>10</v>
      </c>
      <c r="H30" s="2"/>
      <c r="I30" s="2"/>
      <c r="J30" s="2">
        <v>8</v>
      </c>
      <c r="K30" s="2"/>
      <c r="L30">
        <f>SUM(B30:K30)</f>
        <v>47</v>
      </c>
      <c r="M30" s="23">
        <f>+(L30/$L$1)*100</f>
        <v>50.537634408602152</v>
      </c>
    </row>
    <row r="31" spans="1:13" ht="15.75" x14ac:dyDescent="0.25">
      <c r="A31" s="5">
        <v>1724319</v>
      </c>
      <c r="B31" s="2">
        <v>10</v>
      </c>
      <c r="C31" s="2">
        <v>1</v>
      </c>
      <c r="D31" s="2"/>
      <c r="E31" s="2">
        <v>7</v>
      </c>
      <c r="F31" s="2">
        <v>10</v>
      </c>
      <c r="G31" s="2">
        <v>10</v>
      </c>
      <c r="H31" s="2"/>
      <c r="I31" s="2">
        <v>5</v>
      </c>
      <c r="J31" s="2"/>
      <c r="K31" s="2">
        <v>10</v>
      </c>
      <c r="L31">
        <f>SUM(B31:K31)</f>
        <v>53</v>
      </c>
      <c r="M31" s="23">
        <f>+(L31/$L$1)*100</f>
        <v>56.98924731182796</v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 t="s">
        <v>3</v>
      </c>
      <c r="B33" s="20">
        <f t="shared" ref="B33:I33" si="0">AVERAGE(B3:B32)</f>
        <v>7.666666666666667</v>
      </c>
      <c r="C33" s="20">
        <f t="shared" si="0"/>
        <v>2.6190476190476191</v>
      </c>
      <c r="D33" s="20">
        <f t="shared" si="0"/>
        <v>9.0625</v>
      </c>
      <c r="E33" s="20">
        <f t="shared" si="0"/>
        <v>7.0952380952380949</v>
      </c>
      <c r="F33" s="20">
        <f t="shared" si="0"/>
        <v>9.3333333333333339</v>
      </c>
      <c r="G33" s="20">
        <f t="shared" si="0"/>
        <v>10</v>
      </c>
      <c r="H33" s="20">
        <f t="shared" si="0"/>
        <v>7.666666666666667</v>
      </c>
      <c r="I33" s="20">
        <f t="shared" si="0"/>
        <v>6.916666666666667</v>
      </c>
      <c r="J33" s="20"/>
      <c r="K33" s="2"/>
    </row>
    <row r="34" spans="1:11" x14ac:dyDescent="0.25">
      <c r="A34" s="2" t="s">
        <v>4</v>
      </c>
      <c r="B34" s="20">
        <f t="shared" ref="B34:I34" si="1">STDEV(B3:B32)</f>
        <v>1.6329931618554527</v>
      </c>
      <c r="C34" s="20">
        <f t="shared" si="1"/>
        <v>0.74001286990095527</v>
      </c>
      <c r="D34" s="20">
        <f t="shared" si="1"/>
        <v>1.7308475765743594</v>
      </c>
      <c r="E34" s="20">
        <f t="shared" si="1"/>
        <v>3.4044788427123751</v>
      </c>
      <c r="F34" s="20">
        <f t="shared" si="1"/>
        <v>1.4354811251305493</v>
      </c>
      <c r="G34" s="20">
        <f t="shared" si="1"/>
        <v>0</v>
      </c>
      <c r="H34" s="20">
        <f t="shared" si="1"/>
        <v>1.8618986725025244</v>
      </c>
      <c r="I34" s="20">
        <f t="shared" si="1"/>
        <v>2.1933093855190737</v>
      </c>
      <c r="J34" s="20"/>
      <c r="K34" s="2"/>
    </row>
    <row r="35" spans="1:11" x14ac:dyDescent="0.25">
      <c r="A35" s="2" t="s">
        <v>5</v>
      </c>
      <c r="B35" s="20">
        <f t="shared" ref="B35:I35" si="2">MEDIAN(B3:B32)</f>
        <v>8</v>
      </c>
      <c r="C35" s="20">
        <f t="shared" si="2"/>
        <v>3</v>
      </c>
      <c r="D35" s="20">
        <f t="shared" si="2"/>
        <v>10</v>
      </c>
      <c r="E35" s="20">
        <f t="shared" si="2"/>
        <v>9</v>
      </c>
      <c r="F35" s="20">
        <f t="shared" si="2"/>
        <v>10</v>
      </c>
      <c r="G35" s="20">
        <f t="shared" si="2"/>
        <v>10</v>
      </c>
      <c r="H35" s="20">
        <f t="shared" si="2"/>
        <v>7</v>
      </c>
      <c r="I35" s="20">
        <f t="shared" si="2"/>
        <v>6</v>
      </c>
      <c r="J35" s="20"/>
      <c r="K35" s="2"/>
    </row>
    <row r="36" spans="1:11" x14ac:dyDescent="0.25">
      <c r="A36" s="2" t="s">
        <v>6</v>
      </c>
      <c r="B36" s="2">
        <f t="shared" ref="B36:I36" si="3">COUNT(B3:B32)</f>
        <v>15</v>
      </c>
      <c r="C36" s="2">
        <f t="shared" si="3"/>
        <v>21</v>
      </c>
      <c r="D36" s="2">
        <f t="shared" si="3"/>
        <v>16</v>
      </c>
      <c r="E36" s="2">
        <f t="shared" si="3"/>
        <v>21</v>
      </c>
      <c r="F36" s="2">
        <f t="shared" si="3"/>
        <v>12</v>
      </c>
      <c r="G36" s="2">
        <f t="shared" si="3"/>
        <v>15</v>
      </c>
      <c r="H36" s="2">
        <f t="shared" si="3"/>
        <v>6</v>
      </c>
      <c r="I36" s="2">
        <f t="shared" si="3"/>
        <v>12</v>
      </c>
      <c r="J36" s="2"/>
      <c r="K36" s="2"/>
    </row>
    <row r="37" spans="1:11" x14ac:dyDescent="0.25">
      <c r="A37" s="2" t="s">
        <v>7</v>
      </c>
      <c r="B37" s="2">
        <f>+B38-B36</f>
        <v>14</v>
      </c>
      <c r="C37" s="2">
        <f t="shared" ref="C37:I37" si="4">+C38-C36</f>
        <v>8</v>
      </c>
      <c r="D37" s="2">
        <f t="shared" si="4"/>
        <v>13</v>
      </c>
      <c r="E37" s="2">
        <f t="shared" si="4"/>
        <v>8</v>
      </c>
      <c r="F37" s="2">
        <f t="shared" si="4"/>
        <v>17</v>
      </c>
      <c r="G37" s="2">
        <f t="shared" si="4"/>
        <v>14</v>
      </c>
      <c r="H37" s="2">
        <f t="shared" si="4"/>
        <v>23</v>
      </c>
      <c r="I37" s="2">
        <f t="shared" si="4"/>
        <v>17</v>
      </c>
      <c r="J37" s="2"/>
      <c r="K37" s="2"/>
    </row>
    <row r="38" spans="1:11" x14ac:dyDescent="0.25">
      <c r="A38" s="2" t="s">
        <v>34</v>
      </c>
      <c r="B38" s="2">
        <v>29</v>
      </c>
      <c r="C38" s="2">
        <v>29</v>
      </c>
      <c r="D38" s="2">
        <v>29</v>
      </c>
      <c r="E38" s="2">
        <v>29</v>
      </c>
      <c r="F38" s="2">
        <v>29</v>
      </c>
      <c r="G38" s="2">
        <v>29</v>
      </c>
      <c r="H38" s="2">
        <v>29</v>
      </c>
      <c r="I38" s="2">
        <v>29</v>
      </c>
      <c r="J38" s="2"/>
      <c r="K38" s="2"/>
    </row>
  </sheetData>
  <sortState ref="A3:O31">
    <sortCondition ref="A3:A3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I9" sqref="I9"/>
    </sheetView>
  </sheetViews>
  <sheetFormatPr defaultRowHeight="15" x14ac:dyDescent="0.25"/>
  <sheetData>
    <row r="1" spans="1:7" ht="15.75" thickBot="1" x14ac:dyDescent="0.3">
      <c r="B1">
        <v>44</v>
      </c>
      <c r="C1">
        <v>12</v>
      </c>
      <c r="D1">
        <v>20</v>
      </c>
      <c r="E1">
        <v>20</v>
      </c>
      <c r="F1">
        <v>8</v>
      </c>
      <c r="G1">
        <f>SUM(B1:F1)</f>
        <v>104</v>
      </c>
    </row>
    <row r="2" spans="1:7" ht="32.25" thickTop="1" x14ac:dyDescent="0.25">
      <c r="A2" s="3" t="s">
        <v>0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</row>
    <row r="3" spans="1:7" ht="15.75" x14ac:dyDescent="0.25">
      <c r="A3" s="5">
        <v>1190819</v>
      </c>
      <c r="B3" s="2">
        <v>36</v>
      </c>
      <c r="C3" s="2">
        <v>10.5</v>
      </c>
      <c r="D3" s="2">
        <v>20</v>
      </c>
      <c r="E3" s="2">
        <v>15</v>
      </c>
      <c r="F3" s="2">
        <v>8</v>
      </c>
      <c r="G3" s="2">
        <f>SUM(B3:F3)</f>
        <v>89.5</v>
      </c>
    </row>
    <row r="4" spans="1:7" ht="15.75" x14ac:dyDescent="0.25">
      <c r="A4" s="7">
        <v>1483650</v>
      </c>
      <c r="B4" s="8"/>
      <c r="C4" s="8"/>
      <c r="D4" s="8"/>
      <c r="E4" s="8"/>
      <c r="F4" s="8"/>
      <c r="G4" s="8"/>
    </row>
    <row r="5" spans="1:7" ht="15.75" x14ac:dyDescent="0.25">
      <c r="A5" s="5">
        <v>1610807</v>
      </c>
      <c r="B5" s="2">
        <v>30</v>
      </c>
      <c r="C5" s="2">
        <v>12</v>
      </c>
      <c r="D5" s="2">
        <v>20</v>
      </c>
      <c r="E5" s="2">
        <v>20</v>
      </c>
      <c r="F5" s="2">
        <v>3</v>
      </c>
      <c r="G5" s="2">
        <f>SUM(B5:F5)</f>
        <v>85</v>
      </c>
    </row>
    <row r="6" spans="1:7" ht="15.75" x14ac:dyDescent="0.25">
      <c r="A6" s="5">
        <v>1611102</v>
      </c>
      <c r="B6" s="2">
        <v>20</v>
      </c>
      <c r="C6" s="2">
        <v>12</v>
      </c>
      <c r="D6" s="2">
        <v>11</v>
      </c>
      <c r="E6" s="2">
        <v>20</v>
      </c>
      <c r="F6" s="2">
        <v>3</v>
      </c>
      <c r="G6" s="2">
        <f>SUM(B6:F6)</f>
        <v>66</v>
      </c>
    </row>
    <row r="7" spans="1:7" ht="15.75" x14ac:dyDescent="0.25">
      <c r="A7" s="5">
        <v>1611201</v>
      </c>
      <c r="B7" s="2">
        <v>36</v>
      </c>
      <c r="C7" s="2">
        <v>12</v>
      </c>
      <c r="D7" s="2">
        <v>16</v>
      </c>
      <c r="E7" s="2">
        <v>20</v>
      </c>
      <c r="F7" s="2">
        <v>4</v>
      </c>
      <c r="G7" s="2">
        <f>SUM(B7:F7)</f>
        <v>88</v>
      </c>
    </row>
    <row r="8" spans="1:7" ht="15.75" x14ac:dyDescent="0.25">
      <c r="A8" s="5">
        <v>1611284</v>
      </c>
      <c r="B8" s="2">
        <v>26</v>
      </c>
      <c r="C8" s="2">
        <v>9.5</v>
      </c>
      <c r="D8" s="2">
        <v>13</v>
      </c>
      <c r="E8" s="2">
        <v>20</v>
      </c>
      <c r="F8" s="2">
        <v>4</v>
      </c>
      <c r="G8" s="2">
        <f>SUM(B8:F8)</f>
        <v>72.5</v>
      </c>
    </row>
    <row r="9" spans="1:7" ht="15.75" x14ac:dyDescent="0.25">
      <c r="A9" s="5">
        <v>1611334</v>
      </c>
      <c r="B9" s="2">
        <v>14</v>
      </c>
      <c r="C9" s="2">
        <v>0</v>
      </c>
      <c r="D9" s="2">
        <v>0</v>
      </c>
      <c r="E9" s="2">
        <v>0</v>
      </c>
      <c r="F9" s="2">
        <v>0</v>
      </c>
      <c r="G9" s="2">
        <f>SUM(B9:F9)</f>
        <v>14</v>
      </c>
    </row>
    <row r="10" spans="1:7" ht="15.75" x14ac:dyDescent="0.25">
      <c r="A10" s="5">
        <v>1611359</v>
      </c>
      <c r="B10" s="2">
        <v>36</v>
      </c>
      <c r="C10" s="2">
        <v>9.5</v>
      </c>
      <c r="D10" s="2">
        <v>13</v>
      </c>
      <c r="E10" s="2">
        <v>17</v>
      </c>
      <c r="F10" s="2">
        <v>6</v>
      </c>
      <c r="G10" s="2">
        <f>SUM(B10:F10)</f>
        <v>81.5</v>
      </c>
    </row>
    <row r="11" spans="1:7" ht="15.75" x14ac:dyDescent="0.25">
      <c r="A11" s="5">
        <v>1611417</v>
      </c>
      <c r="B11" s="2">
        <v>30</v>
      </c>
      <c r="C11" s="2">
        <v>2</v>
      </c>
      <c r="D11" s="2">
        <v>13</v>
      </c>
      <c r="E11" s="2">
        <v>10</v>
      </c>
      <c r="F11" s="2">
        <v>0</v>
      </c>
      <c r="G11" s="2">
        <f>SUM(B11:F11)</f>
        <v>55</v>
      </c>
    </row>
    <row r="12" spans="1:7" ht="15.75" x14ac:dyDescent="0.25">
      <c r="A12" s="5">
        <v>1611474</v>
      </c>
      <c r="B12" s="2">
        <v>30</v>
      </c>
      <c r="C12" s="2">
        <v>12</v>
      </c>
      <c r="D12" s="2">
        <v>20</v>
      </c>
      <c r="E12" s="2">
        <v>20</v>
      </c>
      <c r="F12" s="2">
        <v>6</v>
      </c>
      <c r="G12" s="2">
        <f>SUM(B12:F12)</f>
        <v>88</v>
      </c>
    </row>
    <row r="13" spans="1:7" ht="15.75" x14ac:dyDescent="0.25">
      <c r="A13" s="5">
        <v>1611490</v>
      </c>
      <c r="B13" s="2">
        <v>22</v>
      </c>
      <c r="C13" s="2">
        <v>12</v>
      </c>
      <c r="D13" s="2">
        <v>9</v>
      </c>
      <c r="E13" s="2">
        <v>20</v>
      </c>
      <c r="F13" s="2">
        <v>3</v>
      </c>
      <c r="G13" s="2">
        <f>SUM(B13:F13)</f>
        <v>66</v>
      </c>
    </row>
    <row r="14" spans="1:7" ht="15.75" x14ac:dyDescent="0.25">
      <c r="A14" s="5">
        <v>1611631</v>
      </c>
      <c r="B14" s="2">
        <v>40</v>
      </c>
      <c r="C14" s="2">
        <v>12</v>
      </c>
      <c r="D14" s="2">
        <v>20</v>
      </c>
      <c r="E14" s="2">
        <v>20</v>
      </c>
      <c r="F14" s="2">
        <v>6</v>
      </c>
      <c r="G14" s="2">
        <f>SUM(B14:F14)</f>
        <v>98</v>
      </c>
    </row>
    <row r="15" spans="1:7" ht="15.75" x14ac:dyDescent="0.25">
      <c r="A15" s="5">
        <v>1611722</v>
      </c>
      <c r="B15" s="2">
        <v>28</v>
      </c>
      <c r="C15" s="2">
        <v>10.5</v>
      </c>
      <c r="D15" s="2">
        <v>20</v>
      </c>
      <c r="E15" s="2">
        <v>16.5</v>
      </c>
      <c r="F15" s="2">
        <v>6</v>
      </c>
      <c r="G15" s="2">
        <f>SUM(B15:F15)</f>
        <v>81</v>
      </c>
    </row>
    <row r="16" spans="1:7" ht="15.75" x14ac:dyDescent="0.25">
      <c r="A16" s="5">
        <v>1611813</v>
      </c>
      <c r="B16" s="2">
        <v>32</v>
      </c>
      <c r="C16" s="2">
        <v>12</v>
      </c>
      <c r="D16" s="2">
        <v>16</v>
      </c>
      <c r="E16" s="2">
        <v>18</v>
      </c>
      <c r="F16" s="2">
        <v>3</v>
      </c>
      <c r="G16" s="2">
        <f>SUM(B16:F16)</f>
        <v>81</v>
      </c>
    </row>
    <row r="17" spans="1:7" ht="15.75" x14ac:dyDescent="0.25">
      <c r="A17" s="5">
        <v>1645258</v>
      </c>
      <c r="B17" s="2">
        <v>22</v>
      </c>
      <c r="C17" s="2">
        <v>1</v>
      </c>
      <c r="D17" s="2">
        <v>10</v>
      </c>
      <c r="E17" s="2">
        <v>4</v>
      </c>
      <c r="F17" s="2">
        <v>0</v>
      </c>
      <c r="G17" s="2">
        <f>SUM(B17:F17)</f>
        <v>37</v>
      </c>
    </row>
    <row r="18" spans="1:7" ht="15.75" x14ac:dyDescent="0.25">
      <c r="A18" s="5">
        <v>1645274</v>
      </c>
      <c r="B18" s="2">
        <v>38</v>
      </c>
      <c r="C18" s="2">
        <v>12</v>
      </c>
      <c r="D18" s="2">
        <v>20</v>
      </c>
      <c r="E18" s="2">
        <v>19.5</v>
      </c>
      <c r="F18" s="2">
        <v>8</v>
      </c>
      <c r="G18" s="2">
        <f>SUM(B18:F18)</f>
        <v>97.5</v>
      </c>
    </row>
    <row r="19" spans="1:7" ht="15.75" x14ac:dyDescent="0.25">
      <c r="A19" s="5">
        <v>1646322</v>
      </c>
      <c r="B19" s="2">
        <v>24</v>
      </c>
      <c r="C19" s="2">
        <v>10.5</v>
      </c>
      <c r="D19" s="2">
        <v>12</v>
      </c>
      <c r="E19" s="2">
        <v>10.5</v>
      </c>
      <c r="F19" s="2">
        <v>2</v>
      </c>
      <c r="G19" s="2">
        <f>SUM(B19:F19)</f>
        <v>59</v>
      </c>
    </row>
    <row r="20" spans="1:7" ht="15.75" x14ac:dyDescent="0.25">
      <c r="A20" s="5">
        <v>1646413</v>
      </c>
      <c r="B20" s="2">
        <v>36</v>
      </c>
      <c r="C20" s="2">
        <v>12</v>
      </c>
      <c r="D20" s="2">
        <v>14</v>
      </c>
      <c r="E20" s="2">
        <v>13</v>
      </c>
      <c r="F20" s="2">
        <v>3</v>
      </c>
      <c r="G20" s="2">
        <f>SUM(B20:F20)</f>
        <v>78</v>
      </c>
    </row>
    <row r="21" spans="1:7" ht="15.75" x14ac:dyDescent="0.25">
      <c r="A21" s="5">
        <v>1647932</v>
      </c>
      <c r="B21" s="2">
        <v>14</v>
      </c>
      <c r="C21" s="2">
        <v>6.5</v>
      </c>
      <c r="D21" s="2">
        <v>8</v>
      </c>
      <c r="E21" s="2">
        <v>15.5</v>
      </c>
      <c r="F21" s="2">
        <v>0</v>
      </c>
      <c r="G21" s="2">
        <f>SUM(B21:F21)</f>
        <v>44</v>
      </c>
    </row>
    <row r="22" spans="1:7" ht="15.75" x14ac:dyDescent="0.25">
      <c r="A22" s="5">
        <v>1648286</v>
      </c>
      <c r="B22" s="2">
        <v>20</v>
      </c>
      <c r="C22" s="2">
        <v>6.5</v>
      </c>
      <c r="D22" s="2">
        <v>7</v>
      </c>
      <c r="E22" s="2">
        <v>0</v>
      </c>
      <c r="F22" s="2">
        <v>0</v>
      </c>
      <c r="G22" s="2">
        <f>SUM(B22:F22)</f>
        <v>33.5</v>
      </c>
    </row>
    <row r="23" spans="1:7" ht="15.75" x14ac:dyDescent="0.25">
      <c r="A23" s="5">
        <v>1657758</v>
      </c>
      <c r="B23" s="2">
        <v>20</v>
      </c>
      <c r="C23" s="2">
        <v>12</v>
      </c>
      <c r="D23" s="2">
        <v>16</v>
      </c>
      <c r="E23" s="2">
        <v>19</v>
      </c>
      <c r="F23" s="2">
        <v>6</v>
      </c>
      <c r="G23" s="2">
        <f>SUM(B23:F23)</f>
        <v>73</v>
      </c>
    </row>
    <row r="24" spans="1:7" ht="15.75" x14ac:dyDescent="0.25">
      <c r="A24" s="5">
        <v>1657865</v>
      </c>
      <c r="B24" s="2">
        <v>24</v>
      </c>
      <c r="C24" s="2">
        <v>8.5</v>
      </c>
      <c r="D24" s="2">
        <v>15</v>
      </c>
      <c r="E24" s="2">
        <v>8</v>
      </c>
      <c r="F24" s="2">
        <v>3</v>
      </c>
      <c r="G24" s="2">
        <f>SUM(B24:F24)</f>
        <v>58.5</v>
      </c>
    </row>
    <row r="25" spans="1:7" ht="15.75" x14ac:dyDescent="0.25">
      <c r="A25" s="5">
        <v>1657881</v>
      </c>
      <c r="B25" s="2">
        <v>26</v>
      </c>
      <c r="C25" s="2">
        <v>6.5</v>
      </c>
      <c r="D25" s="2">
        <v>9</v>
      </c>
      <c r="E25" s="2">
        <v>19</v>
      </c>
      <c r="F25" s="2">
        <v>0</v>
      </c>
      <c r="G25" s="2">
        <f>SUM(B25:F25)</f>
        <v>60.5</v>
      </c>
    </row>
    <row r="26" spans="1:7" ht="15.75" x14ac:dyDescent="0.25">
      <c r="A26" s="5">
        <v>1658046</v>
      </c>
      <c r="B26" s="2">
        <v>28</v>
      </c>
      <c r="C26" s="2">
        <v>4</v>
      </c>
      <c r="D26" s="2">
        <v>20</v>
      </c>
      <c r="E26" s="2">
        <v>17</v>
      </c>
      <c r="F26" s="2">
        <v>0.5</v>
      </c>
      <c r="G26" s="2">
        <f>SUM(B26:F26)</f>
        <v>69.5</v>
      </c>
    </row>
    <row r="27" spans="1:7" ht="15.75" x14ac:dyDescent="0.25">
      <c r="A27" s="7">
        <v>1658095</v>
      </c>
      <c r="B27" s="8"/>
      <c r="C27" s="8"/>
      <c r="D27" s="8"/>
      <c r="E27" s="8"/>
      <c r="F27" s="8"/>
      <c r="G27" s="8"/>
    </row>
    <row r="28" spans="1:7" ht="15.75" x14ac:dyDescent="0.25">
      <c r="A28" s="5">
        <v>1658111</v>
      </c>
      <c r="B28" s="2">
        <v>36</v>
      </c>
      <c r="C28" s="2">
        <v>12</v>
      </c>
      <c r="D28" s="2">
        <v>20</v>
      </c>
      <c r="E28" s="2">
        <v>20</v>
      </c>
      <c r="F28" s="2">
        <v>4</v>
      </c>
      <c r="G28" s="2">
        <f>SUM(B28:F28)</f>
        <v>92</v>
      </c>
    </row>
    <row r="29" spans="1:7" ht="15.75" x14ac:dyDescent="0.25">
      <c r="A29" s="5">
        <v>1658202</v>
      </c>
      <c r="B29" s="2">
        <v>30</v>
      </c>
      <c r="C29" s="2">
        <v>12</v>
      </c>
      <c r="D29" s="2">
        <v>11</v>
      </c>
      <c r="E29" s="2">
        <v>18.5</v>
      </c>
      <c r="F29" s="2">
        <v>2</v>
      </c>
      <c r="G29" s="2">
        <f>SUM(B29:F29)</f>
        <v>73.5</v>
      </c>
    </row>
    <row r="30" spans="1:7" ht="15.75" x14ac:dyDescent="0.25">
      <c r="A30" s="5">
        <v>1658335</v>
      </c>
      <c r="B30" s="2">
        <v>22</v>
      </c>
      <c r="C30" s="2">
        <v>12</v>
      </c>
      <c r="D30" s="2">
        <v>16</v>
      </c>
      <c r="E30" s="2">
        <v>14</v>
      </c>
      <c r="F30" s="2">
        <v>4</v>
      </c>
      <c r="G30" s="2">
        <f>SUM(B30:F30)</f>
        <v>68</v>
      </c>
    </row>
    <row r="31" spans="1:7" ht="15.75" x14ac:dyDescent="0.25">
      <c r="A31" s="5">
        <v>1724319</v>
      </c>
      <c r="B31" s="2">
        <v>38</v>
      </c>
      <c r="C31" s="2">
        <v>12</v>
      </c>
      <c r="D31" s="2">
        <v>17</v>
      </c>
      <c r="E31" s="2">
        <v>18</v>
      </c>
      <c r="F31" s="2">
        <v>8</v>
      </c>
      <c r="G31" s="2">
        <f>SUM(B31:F31)</f>
        <v>93</v>
      </c>
    </row>
    <row r="33" spans="1:7" x14ac:dyDescent="0.25">
      <c r="A33" t="s">
        <v>3</v>
      </c>
      <c r="B33" s="6">
        <f>AVERAGE(B3:B31)</f>
        <v>28.074074074074073</v>
      </c>
      <c r="C33" s="6">
        <f t="shared" ref="C33:G33" si="0">AVERAGE(C3:C31)</f>
        <v>9.3888888888888893</v>
      </c>
      <c r="D33" s="6">
        <f t="shared" si="0"/>
        <v>14.296296296296296</v>
      </c>
      <c r="E33" s="6">
        <f t="shared" si="0"/>
        <v>15.277777777777779</v>
      </c>
      <c r="F33" s="6">
        <f t="shared" si="0"/>
        <v>3.425925925925926</v>
      </c>
      <c r="G33" s="6">
        <f t="shared" si="0"/>
        <v>70.462962962962962</v>
      </c>
    </row>
    <row r="34" spans="1:7" x14ac:dyDescent="0.25">
      <c r="A34" t="s">
        <v>4</v>
      </c>
      <c r="B34" s="6">
        <f t="shared" ref="B34:G34" si="1">STDEV(B3:B31)</f>
        <v>7.4106260813361011</v>
      </c>
      <c r="C34" s="6">
        <f t="shared" si="1"/>
        <v>3.7578976664878549</v>
      </c>
      <c r="D34" s="6">
        <f t="shared" si="1"/>
        <v>5.1277136516626287</v>
      </c>
      <c r="E34" s="6">
        <f t="shared" si="1"/>
        <v>6.0801273603394801</v>
      </c>
      <c r="F34" s="6">
        <f t="shared" si="1"/>
        <v>2.6410360135884599</v>
      </c>
      <c r="G34" s="6">
        <f t="shared" si="1"/>
        <v>20.666270329808636</v>
      </c>
    </row>
    <row r="35" spans="1:7" x14ac:dyDescent="0.25">
      <c r="A35" t="s">
        <v>19</v>
      </c>
      <c r="B35">
        <v>29</v>
      </c>
      <c r="C35">
        <v>29</v>
      </c>
      <c r="D35">
        <v>29</v>
      </c>
      <c r="E35">
        <v>29</v>
      </c>
      <c r="F35">
        <v>29</v>
      </c>
      <c r="G35">
        <v>29</v>
      </c>
    </row>
    <row r="36" spans="1:7" x14ac:dyDescent="0.25">
      <c r="A36" t="s">
        <v>6</v>
      </c>
      <c r="B36">
        <f t="shared" ref="B36:G36" si="2">COUNT(B3:B31)</f>
        <v>27</v>
      </c>
      <c r="C36">
        <f t="shared" si="2"/>
        <v>27</v>
      </c>
      <c r="D36">
        <f t="shared" si="2"/>
        <v>27</v>
      </c>
      <c r="E36">
        <f t="shared" si="2"/>
        <v>27</v>
      </c>
      <c r="F36">
        <f t="shared" si="2"/>
        <v>27</v>
      </c>
      <c r="G36">
        <f t="shared" si="2"/>
        <v>27</v>
      </c>
    </row>
    <row r="37" spans="1:7" x14ac:dyDescent="0.25">
      <c r="A37" t="s">
        <v>7</v>
      </c>
      <c r="B37">
        <f>29-B36</f>
        <v>2</v>
      </c>
      <c r="C37">
        <f t="shared" ref="C37:G37" si="3">29-C36</f>
        <v>2</v>
      </c>
      <c r="D37">
        <f t="shared" si="3"/>
        <v>2</v>
      </c>
      <c r="E37">
        <f t="shared" si="3"/>
        <v>2</v>
      </c>
      <c r="F37">
        <f t="shared" si="3"/>
        <v>2</v>
      </c>
      <c r="G37">
        <f t="shared" si="3"/>
        <v>2</v>
      </c>
    </row>
  </sheetData>
  <sortState ref="A3:I31">
    <sortCondition ref="A3:A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30" workbookViewId="0">
      <selection activeCell="M2" sqref="M2"/>
    </sheetView>
  </sheetViews>
  <sheetFormatPr defaultRowHeight="15" x14ac:dyDescent="0.25"/>
  <cols>
    <col min="1" max="1" width="15.28515625" customWidth="1"/>
  </cols>
  <sheetData>
    <row r="1" spans="1:10" ht="15.75" thickBot="1" x14ac:dyDescent="0.3">
      <c r="A1" s="26" t="s">
        <v>21</v>
      </c>
      <c r="B1" s="26">
        <v>20</v>
      </c>
      <c r="C1" s="26">
        <v>14</v>
      </c>
      <c r="D1" s="26">
        <v>12</v>
      </c>
      <c r="E1" s="26">
        <v>20</v>
      </c>
      <c r="F1" s="26">
        <v>11</v>
      </c>
      <c r="G1" s="26">
        <v>11</v>
      </c>
      <c r="H1" s="26">
        <v>12</v>
      </c>
      <c r="I1" s="26"/>
    </row>
    <row r="2" spans="1:10" ht="32.25" thickTop="1" x14ac:dyDescent="0.25">
      <c r="A2" s="3" t="s">
        <v>0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14</v>
      </c>
      <c r="G2" s="4" t="s">
        <v>15</v>
      </c>
      <c r="H2" s="4" t="s">
        <v>16</v>
      </c>
      <c r="I2" s="4" t="s">
        <v>13</v>
      </c>
    </row>
    <row r="3" spans="1:10" ht="15.75" x14ac:dyDescent="0.25">
      <c r="A3" s="5">
        <v>1190819</v>
      </c>
      <c r="B3" s="2">
        <v>14</v>
      </c>
      <c r="C3" s="2">
        <v>12</v>
      </c>
      <c r="D3" s="2">
        <v>12</v>
      </c>
      <c r="E3" s="2">
        <v>12</v>
      </c>
      <c r="F3" s="2">
        <v>9</v>
      </c>
      <c r="G3" s="2">
        <v>8</v>
      </c>
      <c r="H3" s="2">
        <v>12</v>
      </c>
      <c r="I3" s="2">
        <f>SUM(B3:H3)</f>
        <v>79</v>
      </c>
    </row>
    <row r="4" spans="1:10" ht="15.75" x14ac:dyDescent="0.25">
      <c r="A4" s="7">
        <v>1483650</v>
      </c>
      <c r="B4" s="8"/>
      <c r="C4" s="8"/>
      <c r="D4" s="8"/>
      <c r="E4" s="8"/>
      <c r="F4" s="8"/>
      <c r="G4" s="8"/>
      <c r="H4" s="8"/>
      <c r="I4" s="8"/>
    </row>
    <row r="5" spans="1:10" ht="15.75" x14ac:dyDescent="0.25">
      <c r="A5" s="5">
        <v>1610807</v>
      </c>
      <c r="B5" s="2">
        <v>20</v>
      </c>
      <c r="C5" s="2">
        <v>7.5</v>
      </c>
      <c r="D5" s="2">
        <v>12</v>
      </c>
      <c r="E5" s="2">
        <v>10</v>
      </c>
      <c r="F5" s="2">
        <v>5</v>
      </c>
      <c r="G5" s="2">
        <v>9</v>
      </c>
      <c r="H5" s="2">
        <v>11</v>
      </c>
      <c r="I5" s="2">
        <f>SUM(B5:H5)</f>
        <v>74.5</v>
      </c>
    </row>
    <row r="6" spans="1:10" ht="15.75" x14ac:dyDescent="0.25">
      <c r="A6" s="5">
        <v>1611102</v>
      </c>
      <c r="B6" s="2">
        <v>15</v>
      </c>
      <c r="C6" s="2">
        <v>4.5</v>
      </c>
      <c r="D6" s="2">
        <v>7</v>
      </c>
      <c r="E6" s="2">
        <v>11</v>
      </c>
      <c r="F6" s="2">
        <v>11</v>
      </c>
      <c r="G6" s="2">
        <v>10</v>
      </c>
      <c r="H6" s="2">
        <v>11</v>
      </c>
      <c r="I6" s="2">
        <f>SUM(B6:H6)</f>
        <v>69.5</v>
      </c>
    </row>
    <row r="7" spans="1:10" ht="15.75" x14ac:dyDescent="0.25">
      <c r="A7" s="5">
        <v>1611201</v>
      </c>
      <c r="B7" s="2">
        <v>17</v>
      </c>
      <c r="C7" s="2">
        <v>2</v>
      </c>
      <c r="D7" s="2">
        <v>9</v>
      </c>
      <c r="E7" s="2">
        <v>6</v>
      </c>
      <c r="F7" s="2">
        <v>6</v>
      </c>
      <c r="G7" s="2">
        <v>0</v>
      </c>
      <c r="H7" s="2">
        <v>12</v>
      </c>
      <c r="I7" s="2">
        <f>SUM(B7:H7)</f>
        <v>52</v>
      </c>
    </row>
    <row r="8" spans="1:10" ht="15.75" x14ac:dyDescent="0.25">
      <c r="A8" s="5">
        <v>1611284</v>
      </c>
      <c r="B8" s="2">
        <v>8</v>
      </c>
      <c r="C8" s="2">
        <v>8.5</v>
      </c>
      <c r="D8" s="2">
        <v>7.5</v>
      </c>
      <c r="E8" s="2">
        <v>10</v>
      </c>
      <c r="F8" s="2">
        <v>11</v>
      </c>
      <c r="G8" s="2">
        <v>9</v>
      </c>
      <c r="H8" s="2">
        <v>12</v>
      </c>
      <c r="I8" s="2">
        <f>SUM(B8:H8)</f>
        <v>66</v>
      </c>
    </row>
    <row r="9" spans="1:10" ht="15.75" x14ac:dyDescent="0.25">
      <c r="A9" s="5">
        <v>1611334</v>
      </c>
      <c r="B9" s="2">
        <v>14</v>
      </c>
      <c r="C9" s="2">
        <v>4</v>
      </c>
      <c r="D9" s="2">
        <v>7</v>
      </c>
      <c r="E9" s="2">
        <v>16</v>
      </c>
      <c r="F9" s="2">
        <v>0</v>
      </c>
      <c r="G9" s="2">
        <v>4</v>
      </c>
      <c r="H9" s="2">
        <v>11</v>
      </c>
      <c r="I9" s="2">
        <f>SUM(B9:H9)</f>
        <v>56</v>
      </c>
    </row>
    <row r="10" spans="1:10" ht="15.75" x14ac:dyDescent="0.25">
      <c r="A10" s="5">
        <v>1611359</v>
      </c>
      <c r="B10" s="2"/>
      <c r="C10" s="2"/>
      <c r="D10" s="2"/>
      <c r="E10" s="2"/>
      <c r="F10" s="2"/>
      <c r="G10" s="2"/>
      <c r="H10" s="2"/>
      <c r="I10" s="9"/>
      <c r="J10" t="s">
        <v>20</v>
      </c>
    </row>
    <row r="11" spans="1:10" ht="15.75" x14ac:dyDescent="0.25">
      <c r="A11" s="5">
        <v>1611417</v>
      </c>
      <c r="B11" s="2">
        <v>14</v>
      </c>
      <c r="C11" s="2">
        <v>2</v>
      </c>
      <c r="D11" s="2">
        <v>12</v>
      </c>
      <c r="E11" s="2">
        <v>7</v>
      </c>
      <c r="F11" s="2">
        <v>5</v>
      </c>
      <c r="G11" s="2">
        <v>5</v>
      </c>
      <c r="H11" s="2">
        <v>8</v>
      </c>
      <c r="I11" s="2">
        <f>SUM(B11:H11)</f>
        <v>53</v>
      </c>
    </row>
    <row r="12" spans="1:10" ht="15.75" x14ac:dyDescent="0.25">
      <c r="A12" s="5">
        <v>1611474</v>
      </c>
      <c r="B12" s="2">
        <v>17</v>
      </c>
      <c r="C12" s="2">
        <v>9</v>
      </c>
      <c r="D12" s="2">
        <v>11</v>
      </c>
      <c r="E12" s="2">
        <v>11</v>
      </c>
      <c r="F12" s="2">
        <v>2</v>
      </c>
      <c r="G12" s="2">
        <v>4</v>
      </c>
      <c r="H12" s="2">
        <v>9</v>
      </c>
      <c r="I12" s="2">
        <f>SUM(B12:H12)</f>
        <v>63</v>
      </c>
    </row>
    <row r="13" spans="1:10" ht="15.75" x14ac:dyDescent="0.25">
      <c r="A13" s="5">
        <v>1611490</v>
      </c>
      <c r="B13" s="2">
        <v>7</v>
      </c>
      <c r="C13" s="2">
        <v>6</v>
      </c>
      <c r="D13" s="2">
        <v>11</v>
      </c>
      <c r="E13" s="2">
        <v>11</v>
      </c>
      <c r="F13" s="2">
        <v>11</v>
      </c>
      <c r="G13" s="2">
        <v>6</v>
      </c>
      <c r="H13" s="2">
        <v>8</v>
      </c>
      <c r="I13" s="2">
        <f>SUM(B13:H13)</f>
        <v>60</v>
      </c>
    </row>
    <row r="14" spans="1:10" ht="15.75" x14ac:dyDescent="0.25">
      <c r="A14" s="5">
        <v>1611631</v>
      </c>
      <c r="B14" s="2">
        <v>20</v>
      </c>
      <c r="C14" s="2">
        <v>12.5</v>
      </c>
      <c r="D14" s="2">
        <v>12</v>
      </c>
      <c r="E14" s="2">
        <v>16</v>
      </c>
      <c r="F14" s="2">
        <v>11</v>
      </c>
      <c r="G14" s="2">
        <v>11</v>
      </c>
      <c r="H14" s="2">
        <v>10</v>
      </c>
      <c r="I14" s="2">
        <f>SUM(B14:H14)</f>
        <v>92.5</v>
      </c>
    </row>
    <row r="15" spans="1:10" ht="15.75" x14ac:dyDescent="0.25">
      <c r="A15" s="5">
        <v>1611722</v>
      </c>
      <c r="B15" s="2">
        <v>20</v>
      </c>
      <c r="C15" s="2">
        <v>9</v>
      </c>
      <c r="D15" s="2">
        <v>8</v>
      </c>
      <c r="E15" s="2">
        <v>11</v>
      </c>
      <c r="F15" s="2">
        <v>0</v>
      </c>
      <c r="G15" s="2">
        <v>8</v>
      </c>
      <c r="H15" s="2">
        <v>11</v>
      </c>
      <c r="I15" s="2">
        <f>SUM(B15:H15)</f>
        <v>67</v>
      </c>
    </row>
    <row r="16" spans="1:10" ht="15.75" x14ac:dyDescent="0.25">
      <c r="A16" s="5">
        <v>1611813</v>
      </c>
      <c r="B16" s="2">
        <v>14</v>
      </c>
      <c r="C16" s="2">
        <v>8.5</v>
      </c>
      <c r="D16" s="2">
        <v>12</v>
      </c>
      <c r="E16" s="2">
        <v>0</v>
      </c>
      <c r="F16" s="2">
        <v>11</v>
      </c>
      <c r="G16" s="2">
        <v>11</v>
      </c>
      <c r="H16" s="2">
        <v>9</v>
      </c>
      <c r="I16" s="2">
        <f>SUM(B16:H16)</f>
        <v>65.5</v>
      </c>
    </row>
    <row r="17" spans="1:10" ht="15.75" x14ac:dyDescent="0.25">
      <c r="A17" s="5">
        <v>1645258</v>
      </c>
      <c r="B17" s="2">
        <v>14</v>
      </c>
      <c r="C17" s="2">
        <v>7</v>
      </c>
      <c r="D17" s="2">
        <v>12</v>
      </c>
      <c r="E17" s="2">
        <v>0</v>
      </c>
      <c r="F17" s="2">
        <v>9</v>
      </c>
      <c r="G17" s="2">
        <v>8</v>
      </c>
      <c r="H17" s="2">
        <v>8</v>
      </c>
      <c r="I17" s="2">
        <f>SUM(B17:H17)</f>
        <v>58</v>
      </c>
    </row>
    <row r="18" spans="1:10" ht="15.75" x14ac:dyDescent="0.25">
      <c r="A18" s="5">
        <v>1645274</v>
      </c>
      <c r="B18" s="2">
        <v>14</v>
      </c>
      <c r="C18" s="2">
        <v>11</v>
      </c>
      <c r="D18" s="2">
        <v>9</v>
      </c>
      <c r="E18" s="2">
        <v>17</v>
      </c>
      <c r="F18" s="2">
        <v>9</v>
      </c>
      <c r="G18" s="2">
        <v>10</v>
      </c>
      <c r="H18" s="2">
        <v>9</v>
      </c>
      <c r="I18" s="2">
        <f>SUM(B18:H18)</f>
        <v>79</v>
      </c>
    </row>
    <row r="19" spans="1:10" ht="15.75" x14ac:dyDescent="0.25">
      <c r="A19" s="5">
        <v>1646322</v>
      </c>
      <c r="B19" s="2">
        <v>16</v>
      </c>
      <c r="C19" s="2">
        <v>8.5</v>
      </c>
      <c r="D19" s="2">
        <v>7</v>
      </c>
      <c r="E19" s="2">
        <v>9</v>
      </c>
      <c r="F19" s="2">
        <v>9.5</v>
      </c>
      <c r="G19" s="2">
        <v>1</v>
      </c>
      <c r="H19" s="2">
        <v>8</v>
      </c>
      <c r="I19" s="2">
        <f>SUM(B19:H19)</f>
        <v>59</v>
      </c>
    </row>
    <row r="20" spans="1:10" ht="15.75" x14ac:dyDescent="0.25">
      <c r="A20" s="5">
        <v>1646413</v>
      </c>
      <c r="B20" s="2">
        <v>20</v>
      </c>
      <c r="C20" s="2">
        <v>12</v>
      </c>
      <c r="D20" s="2">
        <v>12</v>
      </c>
      <c r="E20" s="2">
        <v>6</v>
      </c>
      <c r="F20" s="2">
        <v>11</v>
      </c>
      <c r="G20" s="2">
        <v>9</v>
      </c>
      <c r="H20" s="2">
        <v>11</v>
      </c>
      <c r="I20" s="2">
        <f>SUM(B20:H20)</f>
        <v>81</v>
      </c>
    </row>
    <row r="21" spans="1:10" ht="15.75" x14ac:dyDescent="0.25">
      <c r="A21" s="5">
        <v>1647932</v>
      </c>
      <c r="B21" s="2">
        <v>7</v>
      </c>
      <c r="C21" s="2">
        <v>5.5</v>
      </c>
      <c r="D21" s="2">
        <v>12</v>
      </c>
      <c r="E21" s="2">
        <v>7</v>
      </c>
      <c r="F21" s="2">
        <v>11</v>
      </c>
      <c r="G21" s="2">
        <v>11</v>
      </c>
      <c r="H21" s="2">
        <v>12</v>
      </c>
      <c r="I21" s="2">
        <f>SUM(B21:H21)</f>
        <v>65.5</v>
      </c>
    </row>
    <row r="22" spans="1:10" ht="15.75" x14ac:dyDescent="0.25">
      <c r="A22" s="5">
        <v>1648286</v>
      </c>
      <c r="B22" s="2">
        <v>5</v>
      </c>
      <c r="C22" s="2">
        <v>5</v>
      </c>
      <c r="D22" s="2">
        <v>8</v>
      </c>
      <c r="E22" s="2">
        <v>8</v>
      </c>
      <c r="F22" s="2">
        <v>1</v>
      </c>
      <c r="G22" s="2">
        <v>4</v>
      </c>
      <c r="H22" s="2">
        <v>12</v>
      </c>
      <c r="I22" s="2">
        <f>SUM(B22:H22)</f>
        <v>43</v>
      </c>
    </row>
    <row r="23" spans="1:10" ht="15.75" x14ac:dyDescent="0.25">
      <c r="A23" s="5">
        <v>1657758</v>
      </c>
      <c r="B23" s="2">
        <v>14</v>
      </c>
      <c r="C23" s="2">
        <v>8.5</v>
      </c>
      <c r="D23" s="2">
        <v>8</v>
      </c>
      <c r="E23" s="2">
        <v>4</v>
      </c>
      <c r="F23" s="2">
        <v>5</v>
      </c>
      <c r="G23" s="2">
        <v>10</v>
      </c>
      <c r="H23" s="2">
        <v>7</v>
      </c>
      <c r="I23" s="2">
        <f>SUM(B23:H23)</f>
        <v>56.5</v>
      </c>
    </row>
    <row r="24" spans="1:10" ht="15.75" x14ac:dyDescent="0.25">
      <c r="A24" s="5">
        <v>1657865</v>
      </c>
      <c r="B24" s="2">
        <v>9</v>
      </c>
      <c r="C24" s="2">
        <v>2</v>
      </c>
      <c r="D24" s="2">
        <v>7</v>
      </c>
      <c r="E24" s="2">
        <v>9</v>
      </c>
      <c r="F24" s="2">
        <v>7</v>
      </c>
      <c r="G24" s="2">
        <v>3</v>
      </c>
      <c r="H24" s="2">
        <v>6</v>
      </c>
      <c r="I24" s="2">
        <f>SUM(B24:H24)</f>
        <v>43</v>
      </c>
    </row>
    <row r="25" spans="1:10" ht="15.75" x14ac:dyDescent="0.25">
      <c r="A25" s="5">
        <v>1657881</v>
      </c>
      <c r="B25" s="2">
        <v>7</v>
      </c>
      <c r="C25" s="2">
        <v>7</v>
      </c>
      <c r="D25" s="2">
        <v>12</v>
      </c>
      <c r="E25" s="2">
        <v>12</v>
      </c>
      <c r="F25" s="2">
        <v>9</v>
      </c>
      <c r="G25" s="2">
        <v>1</v>
      </c>
      <c r="H25" s="2">
        <v>12</v>
      </c>
      <c r="I25" s="2">
        <f>SUM(B25:H25)</f>
        <v>60</v>
      </c>
    </row>
    <row r="26" spans="1:10" ht="15.75" x14ac:dyDescent="0.25">
      <c r="A26" s="5">
        <v>1658046</v>
      </c>
      <c r="B26" s="2">
        <v>13</v>
      </c>
      <c r="C26" s="2">
        <v>10</v>
      </c>
      <c r="D26" s="2">
        <v>12</v>
      </c>
      <c r="E26" s="2">
        <v>16</v>
      </c>
      <c r="F26" s="2">
        <v>6</v>
      </c>
      <c r="G26" s="2">
        <v>0</v>
      </c>
      <c r="H26" s="2">
        <v>8</v>
      </c>
      <c r="I26" s="2">
        <f>SUM(B26:H26)</f>
        <v>65</v>
      </c>
    </row>
    <row r="27" spans="1:10" ht="15.75" x14ac:dyDescent="0.25">
      <c r="A27" s="7">
        <v>1658095</v>
      </c>
      <c r="B27" s="8"/>
      <c r="C27" s="8"/>
      <c r="D27" s="8"/>
      <c r="E27" s="8"/>
      <c r="F27" s="8"/>
      <c r="G27" s="8"/>
      <c r="H27" s="8"/>
      <c r="I27" s="8"/>
    </row>
    <row r="28" spans="1:10" ht="15.75" x14ac:dyDescent="0.25">
      <c r="A28" s="5">
        <v>1658111</v>
      </c>
      <c r="B28" s="2">
        <v>14</v>
      </c>
      <c r="C28" s="2">
        <v>6</v>
      </c>
      <c r="D28" s="2">
        <v>11</v>
      </c>
      <c r="E28" s="2">
        <v>13</v>
      </c>
      <c r="F28" s="2">
        <v>7</v>
      </c>
      <c r="G28" s="2">
        <v>9</v>
      </c>
      <c r="H28" s="2">
        <v>11</v>
      </c>
      <c r="I28" s="2">
        <f>SUM(B28:H28)</f>
        <v>71</v>
      </c>
    </row>
    <row r="29" spans="1:10" ht="15.75" x14ac:dyDescent="0.25">
      <c r="A29" s="5">
        <v>1658202</v>
      </c>
      <c r="B29" s="2">
        <v>14</v>
      </c>
      <c r="C29" s="2">
        <v>6.5</v>
      </c>
      <c r="D29" s="2">
        <v>12</v>
      </c>
      <c r="E29" s="2">
        <v>9</v>
      </c>
      <c r="F29" s="2">
        <v>10</v>
      </c>
      <c r="G29" s="2">
        <v>10</v>
      </c>
      <c r="H29" s="2">
        <v>10</v>
      </c>
      <c r="I29" s="2">
        <f>SUM(B29:H29)</f>
        <v>71.5</v>
      </c>
    </row>
    <row r="30" spans="1:10" ht="15.75" x14ac:dyDescent="0.25">
      <c r="A30" s="5">
        <v>1658335</v>
      </c>
      <c r="B30" s="2"/>
      <c r="C30" s="2"/>
      <c r="D30" s="2"/>
      <c r="E30" s="2"/>
      <c r="F30" s="2"/>
      <c r="G30" s="2"/>
      <c r="H30" s="2"/>
      <c r="I30" s="9" t="s">
        <v>17</v>
      </c>
      <c r="J30" t="s">
        <v>18</v>
      </c>
    </row>
    <row r="31" spans="1:10" ht="15.75" x14ac:dyDescent="0.25">
      <c r="A31" s="5">
        <v>1724319</v>
      </c>
      <c r="B31" s="2">
        <v>19.5</v>
      </c>
      <c r="C31" s="2">
        <v>10.5</v>
      </c>
      <c r="D31" s="2">
        <v>12</v>
      </c>
      <c r="E31" s="2">
        <v>19</v>
      </c>
      <c r="F31" s="2">
        <v>11</v>
      </c>
      <c r="G31" s="2">
        <v>8</v>
      </c>
      <c r="H31" s="2">
        <v>9</v>
      </c>
      <c r="I31" s="2">
        <f>SUM(B31:H31)</f>
        <v>89</v>
      </c>
    </row>
    <row r="33" spans="1:11" x14ac:dyDescent="0.25">
      <c r="A33" t="s">
        <v>3</v>
      </c>
      <c r="B33" s="6">
        <f>AVERAGE(B3:B31)</f>
        <v>13.86</v>
      </c>
      <c r="C33" s="6">
        <f t="shared" ref="C33:I33" si="0">AVERAGE(C3:C31)</f>
        <v>7.4</v>
      </c>
      <c r="D33" s="6">
        <f t="shared" ref="D33:E33" si="1">AVERAGE(D3:D31)</f>
        <v>10.18</v>
      </c>
      <c r="E33" s="6">
        <f t="shared" si="1"/>
        <v>10</v>
      </c>
      <c r="F33" s="6">
        <f t="shared" si="0"/>
        <v>7.5</v>
      </c>
      <c r="G33" s="6">
        <f t="shared" si="0"/>
        <v>6.76</v>
      </c>
      <c r="H33" s="6">
        <f t="shared" si="0"/>
        <v>9.8800000000000008</v>
      </c>
      <c r="I33" s="6">
        <f t="shared" si="0"/>
        <v>65.58</v>
      </c>
    </row>
    <row r="34" spans="1:11" x14ac:dyDescent="0.25">
      <c r="A34" t="s">
        <v>4</v>
      </c>
      <c r="B34" s="6">
        <f t="shared" ref="B34:I34" si="2">STDEV(B3:B31)</f>
        <v>4.5035171440404973</v>
      </c>
      <c r="C34" s="6">
        <f t="shared" si="2"/>
        <v>3.0923292192132452</v>
      </c>
      <c r="D34" s="6">
        <f t="shared" ref="D34:E34" si="3">STDEV(D3:D31)</f>
        <v>2.1059439688652692</v>
      </c>
      <c r="E34" s="6">
        <f t="shared" si="3"/>
        <v>4.7958315233127191</v>
      </c>
      <c r="F34" s="6">
        <f t="shared" si="2"/>
        <v>3.6855573979159968</v>
      </c>
      <c r="G34" s="6">
        <f t="shared" si="2"/>
        <v>3.6546773683413787</v>
      </c>
      <c r="H34" s="6">
        <f t="shared" si="2"/>
        <v>1.8101565309847272</v>
      </c>
      <c r="I34" s="6">
        <f t="shared" si="2"/>
        <v>12.482220689177595</v>
      </c>
    </row>
    <row r="35" spans="1:11" x14ac:dyDescent="0.25">
      <c r="A35" t="s">
        <v>19</v>
      </c>
      <c r="B35">
        <v>29</v>
      </c>
      <c r="C35">
        <v>29</v>
      </c>
      <c r="D35">
        <v>29</v>
      </c>
      <c r="E35">
        <v>29</v>
      </c>
      <c r="F35">
        <v>29</v>
      </c>
      <c r="G35">
        <v>29</v>
      </c>
      <c r="H35">
        <v>29</v>
      </c>
      <c r="I35">
        <v>29</v>
      </c>
    </row>
    <row r="36" spans="1:11" x14ac:dyDescent="0.25">
      <c r="A36" t="s">
        <v>6</v>
      </c>
      <c r="B36">
        <f t="shared" ref="B36:I36" si="4">COUNT(B3:B31)</f>
        <v>25</v>
      </c>
      <c r="C36">
        <f t="shared" si="4"/>
        <v>25</v>
      </c>
      <c r="D36">
        <f t="shared" ref="D36:E36" si="5">COUNT(D3:D31)</f>
        <v>25</v>
      </c>
      <c r="E36">
        <f t="shared" si="5"/>
        <v>25</v>
      </c>
      <c r="F36">
        <f t="shared" si="4"/>
        <v>25</v>
      </c>
      <c r="G36">
        <f t="shared" si="4"/>
        <v>25</v>
      </c>
      <c r="H36">
        <f t="shared" si="4"/>
        <v>25</v>
      </c>
      <c r="I36">
        <f t="shared" si="4"/>
        <v>25</v>
      </c>
    </row>
    <row r="37" spans="1:11" x14ac:dyDescent="0.25">
      <c r="A37" t="s">
        <v>7</v>
      </c>
      <c r="B37">
        <f>29-B36</f>
        <v>4</v>
      </c>
      <c r="C37">
        <f t="shared" ref="C37:I37" si="6">29-C36</f>
        <v>4</v>
      </c>
      <c r="D37">
        <f t="shared" ref="D37:E37" si="7">29-D36</f>
        <v>4</v>
      </c>
      <c r="E37">
        <f t="shared" si="7"/>
        <v>4</v>
      </c>
      <c r="F37">
        <f t="shared" si="6"/>
        <v>4</v>
      </c>
      <c r="G37">
        <f t="shared" si="6"/>
        <v>4</v>
      </c>
      <c r="H37">
        <f t="shared" si="6"/>
        <v>4</v>
      </c>
      <c r="I37">
        <f t="shared" si="6"/>
        <v>4</v>
      </c>
    </row>
    <row r="38" spans="1:11" ht="45" x14ac:dyDescent="0.25">
      <c r="A38" s="10" t="s">
        <v>22</v>
      </c>
      <c r="B38" s="6">
        <f>+B33/B1</f>
        <v>0.69299999999999995</v>
      </c>
      <c r="C38" s="6">
        <f t="shared" ref="C38:H38" si="8">+C33/C1</f>
        <v>0.52857142857142858</v>
      </c>
      <c r="D38" s="6">
        <f t="shared" si="8"/>
        <v>0.84833333333333327</v>
      </c>
      <c r="E38" s="6">
        <f t="shared" si="8"/>
        <v>0.5</v>
      </c>
      <c r="F38" s="6">
        <f t="shared" si="8"/>
        <v>0.68181818181818177</v>
      </c>
      <c r="G38" s="6">
        <f t="shared" si="8"/>
        <v>0.61454545454545451</v>
      </c>
      <c r="H38" s="6">
        <f t="shared" si="8"/>
        <v>0.82333333333333336</v>
      </c>
    </row>
    <row r="39" spans="1:11" x14ac:dyDescent="0.25">
      <c r="K39" t="s">
        <v>17</v>
      </c>
    </row>
  </sheetData>
  <sortState ref="A3:M31">
    <sortCondition ref="A3:A3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tabSelected="1" topLeftCell="A22" workbookViewId="0">
      <selection activeCell="P23" sqref="P23"/>
    </sheetView>
  </sheetViews>
  <sheetFormatPr defaultRowHeight="15" x14ac:dyDescent="0.25"/>
  <cols>
    <col min="1" max="1" width="10.85546875" customWidth="1"/>
    <col min="5" max="5" width="9.5703125" style="23" bestFit="1" customWidth="1"/>
    <col min="8" max="8" width="9.140625" style="6"/>
    <col min="12" max="12" width="34" customWidth="1"/>
  </cols>
  <sheetData>
    <row r="1" spans="1:17" ht="15.75" thickBot="1" x14ac:dyDescent="0.3">
      <c r="A1" t="s">
        <v>40</v>
      </c>
      <c r="B1">
        <v>0.22500000000000001</v>
      </c>
      <c r="C1">
        <v>0.22500000000000001</v>
      </c>
      <c r="D1">
        <v>0.3</v>
      </c>
      <c r="E1" s="23">
        <v>0.05</v>
      </c>
      <c r="F1">
        <v>0.1</v>
      </c>
      <c r="G1">
        <v>0.1</v>
      </c>
      <c r="H1" s="6">
        <f>SUM(B1:G1)</f>
        <v>1</v>
      </c>
    </row>
    <row r="2" spans="1:17" ht="32.25" thickTop="1" x14ac:dyDescent="0.25">
      <c r="A2" s="3" t="s">
        <v>0</v>
      </c>
      <c r="B2" s="4" t="s">
        <v>23</v>
      </c>
      <c r="C2" s="4" t="s">
        <v>24</v>
      </c>
      <c r="D2" s="4" t="s">
        <v>28</v>
      </c>
      <c r="E2" s="24" t="s">
        <v>25</v>
      </c>
      <c r="F2" s="4" t="s">
        <v>26</v>
      </c>
      <c r="G2" s="4" t="s">
        <v>27</v>
      </c>
      <c r="H2" s="15" t="s">
        <v>13</v>
      </c>
    </row>
    <row r="3" spans="1:17" ht="15.75" x14ac:dyDescent="0.25">
      <c r="A3" s="5">
        <v>1190819</v>
      </c>
      <c r="B3" s="2">
        <v>89.5</v>
      </c>
      <c r="C3" s="2">
        <v>79</v>
      </c>
      <c r="D3" s="2">
        <f>36+8+6+9+13</f>
        <v>72</v>
      </c>
      <c r="E3" s="20">
        <v>58.064516129032263</v>
      </c>
      <c r="F3" s="2">
        <v>80</v>
      </c>
      <c r="G3" s="2">
        <v>100</v>
      </c>
      <c r="H3" s="16">
        <f>+B3*$B$1+$C$1*C3+D3*$D$1+$E$1*E3+F3*$F$1+$G$1*G3</f>
        <v>80.415725806451618</v>
      </c>
      <c r="L3" s="11"/>
    </row>
    <row r="4" spans="1:17" ht="15.75" x14ac:dyDescent="0.25">
      <c r="A4" s="7">
        <v>1483650</v>
      </c>
      <c r="B4" s="8"/>
      <c r="C4" s="8"/>
      <c r="D4" s="8"/>
      <c r="E4" s="25"/>
      <c r="F4" s="8"/>
      <c r="G4" s="8"/>
      <c r="H4" s="17"/>
      <c r="L4" s="12"/>
      <c r="M4" s="14"/>
      <c r="P4" s="14"/>
    </row>
    <row r="5" spans="1:17" ht="15.75" x14ac:dyDescent="0.25">
      <c r="A5" s="5">
        <v>1610807</v>
      </c>
      <c r="B5" s="2">
        <v>85</v>
      </c>
      <c r="C5" s="2">
        <v>74.5</v>
      </c>
      <c r="D5" s="2">
        <f>28+0+12+11+13.5</f>
        <v>64.5</v>
      </c>
      <c r="E5" s="20">
        <v>47.311827956989248</v>
      </c>
      <c r="F5" s="2">
        <v>80</v>
      </c>
      <c r="G5" s="2">
        <v>70</v>
      </c>
      <c r="H5" s="16">
        <f>+B5*$B$1+$C$1*C5+D5*$D$1+$E$1*E5+F5*$F$1+$G$1*G5</f>
        <v>72.603091397849454</v>
      </c>
      <c r="L5" s="12"/>
      <c r="M5" s="14"/>
      <c r="Q5" s="14"/>
    </row>
    <row r="6" spans="1:17" ht="15.75" x14ac:dyDescent="0.25">
      <c r="A6" s="5">
        <v>1611102</v>
      </c>
      <c r="B6" s="2">
        <v>66</v>
      </c>
      <c r="C6" s="2">
        <v>69.5</v>
      </c>
      <c r="D6" s="2">
        <f>28+5+3+12+12</f>
        <v>60</v>
      </c>
      <c r="E6" s="20">
        <v>6.4516129032258061</v>
      </c>
      <c r="F6" s="2">
        <v>80</v>
      </c>
      <c r="G6" s="2">
        <v>75</v>
      </c>
      <c r="H6" s="16">
        <f>+B6*$B$1+$C$1*C6+D6*$D$1+$E$1*E6+F6*$F$1+$G$1*G6</f>
        <v>64.310080645161293</v>
      </c>
      <c r="L6" s="12"/>
      <c r="M6" s="14"/>
    </row>
    <row r="7" spans="1:17" ht="15.75" x14ac:dyDescent="0.25">
      <c r="A7" s="5">
        <v>1611201</v>
      </c>
      <c r="B7" s="2">
        <v>88</v>
      </c>
      <c r="C7" s="2">
        <v>52</v>
      </c>
      <c r="D7" s="2">
        <f>28+14+10+8.5+4.5</f>
        <v>65</v>
      </c>
      <c r="E7" s="20">
        <v>34.408602150537639</v>
      </c>
      <c r="F7" s="2">
        <v>60</v>
      </c>
      <c r="G7" s="2">
        <v>85</v>
      </c>
      <c r="H7" s="16">
        <f>+B7*$B$1+$C$1*C7+D7*$D$1+$E$1*E7+F7*$F$1+$G$1*G7</f>
        <v>67.22043010752688</v>
      </c>
      <c r="L7" s="12"/>
      <c r="M7" s="13"/>
      <c r="Q7" s="14"/>
    </row>
    <row r="8" spans="1:17" ht="15.75" x14ac:dyDescent="0.25">
      <c r="A8" s="5">
        <v>1611284</v>
      </c>
      <c r="B8" s="2">
        <v>72.5</v>
      </c>
      <c r="C8" s="2">
        <v>66</v>
      </c>
      <c r="D8" s="2">
        <f>34+12+10+11+4</f>
        <v>71</v>
      </c>
      <c r="E8" s="20">
        <v>13.978494623655912</v>
      </c>
      <c r="F8" s="2">
        <v>85</v>
      </c>
      <c r="G8" s="2">
        <v>50</v>
      </c>
      <c r="H8" s="16">
        <f>+B8*$B$1+$C$1*C8+D8*$D$1+$E$1*E8+F8*$F$1+$G$1*G8</f>
        <v>66.661424731182791</v>
      </c>
      <c r="L8" s="12"/>
      <c r="M8" s="14"/>
      <c r="P8" s="14"/>
    </row>
    <row r="9" spans="1:17" ht="15.75" x14ac:dyDescent="0.25">
      <c r="A9" s="5">
        <v>1611334</v>
      </c>
      <c r="B9" s="2">
        <v>14</v>
      </c>
      <c r="C9" s="2">
        <v>56</v>
      </c>
      <c r="D9" s="2">
        <f>22+0+3+5.5+1</f>
        <v>31.5</v>
      </c>
      <c r="E9" s="20">
        <v>0</v>
      </c>
      <c r="F9" s="2">
        <v>60</v>
      </c>
      <c r="G9" s="8"/>
      <c r="H9" s="16">
        <f>+B9*$B$1+$C$1*C9+D9*$D$1+$E$1*E9+F9*$F$1+$G$1*G9</f>
        <v>31.2</v>
      </c>
      <c r="M9" s="13"/>
    </row>
    <row r="10" spans="1:17" ht="15.75" x14ac:dyDescent="0.25">
      <c r="A10" s="5">
        <v>1611359</v>
      </c>
      <c r="B10" s="2">
        <v>81.5</v>
      </c>
      <c r="C10" s="8">
        <v>68</v>
      </c>
      <c r="D10" s="2">
        <f>32+10+10+13.5+6</f>
        <v>71.5</v>
      </c>
      <c r="E10" s="20">
        <v>35.483870967741936</v>
      </c>
      <c r="F10" s="2">
        <v>75</v>
      </c>
      <c r="G10" s="2">
        <v>95</v>
      </c>
      <c r="H10" s="16">
        <f>+B10*$B$1+$C$1*C10+D10*$D$1+$E$1*E10+F10*$F$1+$G$1*G10</f>
        <v>73.861693548387109</v>
      </c>
    </row>
    <row r="11" spans="1:17" ht="15.75" x14ac:dyDescent="0.25">
      <c r="A11" s="5">
        <v>1611417</v>
      </c>
      <c r="B11" s="2">
        <v>55</v>
      </c>
      <c r="C11" s="2">
        <v>53</v>
      </c>
      <c r="D11" s="2">
        <f>22+2+10+8.5+5.5</f>
        <v>48</v>
      </c>
      <c r="E11" s="20">
        <v>5.376344086021505</v>
      </c>
      <c r="F11" s="2">
        <v>60</v>
      </c>
      <c r="G11" s="2">
        <v>50</v>
      </c>
      <c r="H11" s="16">
        <f>+B11*$B$1+$C$1*C11+D11*$D$1+$E$1*E11+F11*$F$1+$G$1*G11</f>
        <v>49.968817204301075</v>
      </c>
    </row>
    <row r="12" spans="1:17" ht="15.75" x14ac:dyDescent="0.25">
      <c r="A12" s="5">
        <v>1611474</v>
      </c>
      <c r="B12" s="2">
        <v>88</v>
      </c>
      <c r="C12" s="2">
        <v>63</v>
      </c>
      <c r="D12" s="2">
        <f>34+9+12+4.5+6.5</f>
        <v>66</v>
      </c>
      <c r="E12" s="20">
        <v>29.032258064516132</v>
      </c>
      <c r="F12" s="2">
        <v>60</v>
      </c>
      <c r="G12" s="2">
        <v>90</v>
      </c>
      <c r="H12" s="16">
        <f>+B12*$B$1+$C$1*C12+D12*$D$1+$E$1*E12+F12*$F$1+$G$1*G12</f>
        <v>70.226612903225814</v>
      </c>
    </row>
    <row r="13" spans="1:17" ht="15.75" x14ac:dyDescent="0.25">
      <c r="A13" s="5">
        <v>1611490</v>
      </c>
      <c r="B13" s="2">
        <v>66</v>
      </c>
      <c r="C13" s="2">
        <v>60</v>
      </c>
      <c r="D13" s="2">
        <f>22+7+8+2+8.5</f>
        <v>47.5</v>
      </c>
      <c r="E13" s="20">
        <v>3.225806451612903</v>
      </c>
      <c r="F13" s="2">
        <v>70</v>
      </c>
      <c r="G13" s="2">
        <v>45</v>
      </c>
      <c r="H13" s="16">
        <f>+B13*$B$1+$C$1*C13+D13*$D$1+$E$1*E13+F13*$F$1+$G$1*G13</f>
        <v>54.261290322580649</v>
      </c>
    </row>
    <row r="14" spans="1:17" ht="15.75" x14ac:dyDescent="0.25">
      <c r="A14" s="5">
        <v>1611631</v>
      </c>
      <c r="B14" s="2">
        <v>98</v>
      </c>
      <c r="C14" s="2">
        <v>92.5</v>
      </c>
      <c r="D14" s="2">
        <f>44+14+12+11+13</f>
        <v>94</v>
      </c>
      <c r="E14" s="20">
        <v>77.41935483870968</v>
      </c>
      <c r="F14" s="2">
        <v>80</v>
      </c>
      <c r="G14" s="2">
        <v>100</v>
      </c>
      <c r="H14" s="16">
        <f>+B14*$B$1+$C$1*C14+D14*$D$1+$E$1*E14+F14*$F$1+$G$1*G14</f>
        <v>92.933467741935488</v>
      </c>
    </row>
    <row r="15" spans="1:17" ht="15.75" x14ac:dyDescent="0.25">
      <c r="A15" s="5">
        <v>1611722</v>
      </c>
      <c r="B15" s="2">
        <v>81</v>
      </c>
      <c r="C15" s="2">
        <v>67</v>
      </c>
      <c r="D15" s="2">
        <f>34+7.5+6+8+13.5</f>
        <v>69</v>
      </c>
      <c r="E15" s="20">
        <v>25.806451612903224</v>
      </c>
      <c r="F15" s="2">
        <v>55</v>
      </c>
      <c r="G15" s="8"/>
      <c r="H15" s="16">
        <f>+B15*$B$1+$C$1*C15+D15*$D$1+$E$1*E15+F15*$F$1+$G$1*G15</f>
        <v>60.79032258064516</v>
      </c>
    </row>
    <row r="16" spans="1:17" ht="15.75" x14ac:dyDescent="0.25">
      <c r="A16" s="5">
        <v>1611813</v>
      </c>
      <c r="B16" s="2">
        <v>81</v>
      </c>
      <c r="C16" s="2">
        <v>65.5</v>
      </c>
      <c r="D16" s="2">
        <f>26+14+10+11+2</f>
        <v>63</v>
      </c>
      <c r="E16" s="20">
        <v>29.032258064516132</v>
      </c>
      <c r="F16" s="2">
        <v>75</v>
      </c>
      <c r="G16" s="8"/>
      <c r="H16" s="16">
        <f>+B16*$B$1+$C$1*C16+D16*$D$1+$E$1*E16+F16*$F$1+$G$1*G16</f>
        <v>60.814112903225812</v>
      </c>
    </row>
    <row r="17" spans="1:8" ht="15.75" x14ac:dyDescent="0.25">
      <c r="A17" s="5">
        <v>1645258</v>
      </c>
      <c r="B17" s="2">
        <v>37</v>
      </c>
      <c r="C17" s="2">
        <v>58</v>
      </c>
      <c r="D17" s="2">
        <f>28+9+0+6+3</f>
        <v>46</v>
      </c>
      <c r="E17" s="20">
        <v>31.182795698924732</v>
      </c>
      <c r="F17" s="2">
        <v>75</v>
      </c>
      <c r="G17" s="8"/>
      <c r="H17" s="16">
        <f>+B17*$B$1+$C$1*C17+D17*$D$1+$E$1*E17+F17*$F$1+$G$1*G17</f>
        <v>44.234139784946237</v>
      </c>
    </row>
    <row r="18" spans="1:8" ht="15.75" x14ac:dyDescent="0.25">
      <c r="A18" s="5">
        <v>1645274</v>
      </c>
      <c r="B18" s="2">
        <v>97.5</v>
      </c>
      <c r="C18" s="2">
        <v>79</v>
      </c>
      <c r="D18" s="2">
        <f>42+13+8+10+13</f>
        <v>86</v>
      </c>
      <c r="E18" s="20">
        <v>68.817204301075279</v>
      </c>
      <c r="F18" s="2">
        <v>80</v>
      </c>
      <c r="G18" s="2">
        <v>95</v>
      </c>
      <c r="H18" s="16">
        <f>+B18*$B$1+$C$1*C18+D18*$D$1+$E$1*E18+F18*$F$1+$G$1*G18</f>
        <v>86.453360215053763</v>
      </c>
    </row>
    <row r="19" spans="1:8" ht="15.75" x14ac:dyDescent="0.25">
      <c r="A19" s="5">
        <v>1646322</v>
      </c>
      <c r="B19" s="2">
        <v>59</v>
      </c>
      <c r="C19" s="2">
        <v>59</v>
      </c>
      <c r="D19" s="2">
        <f>30+9+10+9+7.5</f>
        <v>65.5</v>
      </c>
      <c r="E19" s="20">
        <v>64.516129032258064</v>
      </c>
      <c r="F19" s="2">
        <v>75</v>
      </c>
      <c r="G19" s="2">
        <v>75</v>
      </c>
      <c r="H19" s="16">
        <f>+B19*$B$1+$C$1*C19+D19*$D$1+$E$1*E19+F19*$F$1+$G$1*G19</f>
        <v>64.425806451612914</v>
      </c>
    </row>
    <row r="20" spans="1:8" ht="15.75" x14ac:dyDescent="0.25">
      <c r="A20" s="5">
        <v>1646413</v>
      </c>
      <c r="B20" s="2">
        <v>78</v>
      </c>
      <c r="C20" s="2">
        <v>81</v>
      </c>
      <c r="D20" s="2">
        <f>34+7+6+10.5+12</f>
        <v>69.5</v>
      </c>
      <c r="E20" s="20">
        <v>72.043010752688176</v>
      </c>
      <c r="F20" s="2">
        <v>80</v>
      </c>
      <c r="G20" s="2">
        <v>75</v>
      </c>
      <c r="H20" s="16">
        <f>+B20*$B$1+$C$1*C20+D20*$D$1+$E$1*E20+F20*$F$1+$G$1*G20</f>
        <v>75.727150537634401</v>
      </c>
    </row>
    <row r="21" spans="1:8" ht="15.75" x14ac:dyDescent="0.25">
      <c r="A21" s="5">
        <v>1647932</v>
      </c>
      <c r="B21" s="2">
        <v>44</v>
      </c>
      <c r="C21" s="2">
        <v>65.5</v>
      </c>
      <c r="D21" s="2">
        <f>28+6+9+13.5+4.5</f>
        <v>61</v>
      </c>
      <c r="E21" s="20">
        <v>49.462365591397848</v>
      </c>
      <c r="F21" s="2">
        <v>80</v>
      </c>
      <c r="G21" s="2">
        <v>50</v>
      </c>
      <c r="H21" s="16">
        <f>+B21*$B$1+$C$1*C21+D21*$D$1+$E$1*E21+F21*$F$1+$G$1*G21</f>
        <v>58.410618279569896</v>
      </c>
    </row>
    <row r="22" spans="1:8" ht="15.75" x14ac:dyDescent="0.25">
      <c r="A22" s="5">
        <v>1648286</v>
      </c>
      <c r="B22" s="2">
        <v>33.5</v>
      </c>
      <c r="C22" s="2">
        <v>43</v>
      </c>
      <c r="D22" s="2">
        <f>20+4+2+0+2</f>
        <v>28</v>
      </c>
      <c r="E22" s="20">
        <v>5.376344086021505</v>
      </c>
      <c r="F22" s="2">
        <v>60</v>
      </c>
      <c r="G22" s="2">
        <v>55</v>
      </c>
      <c r="H22" s="16">
        <f>+B22*$B$1+$C$1*C22+D22*$D$1+$E$1*E22+F22*$F$1+$G$1*G22</f>
        <v>37.381317204301084</v>
      </c>
    </row>
    <row r="23" spans="1:8" ht="15.75" x14ac:dyDescent="0.25">
      <c r="A23" s="5">
        <v>1657758</v>
      </c>
      <c r="B23" s="2">
        <v>73</v>
      </c>
      <c r="C23" s="2">
        <v>56.5</v>
      </c>
      <c r="D23" s="2">
        <f>22+8+10+10.5+5.5</f>
        <v>56</v>
      </c>
      <c r="E23" s="20">
        <v>33.333333333333329</v>
      </c>
      <c r="F23" s="2">
        <v>85</v>
      </c>
      <c r="G23" s="2">
        <v>50</v>
      </c>
      <c r="H23" s="16">
        <f>+B23*$B$1+$C$1*C23+D23*$D$1+$E$1*E23+F23*$F$1+$G$1*G23</f>
        <v>61.104166666666664</v>
      </c>
    </row>
    <row r="24" spans="1:8" ht="15.75" x14ac:dyDescent="0.25">
      <c r="A24" s="5">
        <v>1657865</v>
      </c>
      <c r="B24" s="2">
        <v>58.5</v>
      </c>
      <c r="C24" s="2">
        <v>43</v>
      </c>
      <c r="D24" s="8">
        <v>27</v>
      </c>
      <c r="E24" s="20">
        <v>13.978494623655912</v>
      </c>
      <c r="F24" s="2">
        <v>70</v>
      </c>
      <c r="G24" s="8"/>
      <c r="H24" s="16">
        <f>+B24*$B$1+$C$1*C24+D24*$D$1+$E$1*E24+F24*$F$1+$G$1*G24</f>
        <v>38.6364247311828</v>
      </c>
    </row>
    <row r="25" spans="1:8" ht="15.75" x14ac:dyDescent="0.25">
      <c r="A25" s="5">
        <v>1657881</v>
      </c>
      <c r="B25" s="2">
        <v>60.5</v>
      </c>
      <c r="C25" s="2">
        <v>60</v>
      </c>
      <c r="D25" s="2">
        <f>26+6+10+11.5+12.5</f>
        <v>66</v>
      </c>
      <c r="E25" s="20">
        <v>32.258064516129032</v>
      </c>
      <c r="F25" s="2">
        <v>70</v>
      </c>
      <c r="G25" s="2">
        <v>50</v>
      </c>
      <c r="H25" s="16">
        <f>+B25*$B$1+$C$1*C25+D25*$D$1+$E$1*E25+F25*$F$1+$G$1*G25</f>
        <v>60.52540322580645</v>
      </c>
    </row>
    <row r="26" spans="1:8" ht="15.75" x14ac:dyDescent="0.25">
      <c r="A26" s="5">
        <v>1658046</v>
      </c>
      <c r="B26" s="2">
        <v>69.5</v>
      </c>
      <c r="C26" s="2">
        <v>65</v>
      </c>
      <c r="D26" s="2">
        <f>24+5+10+1+2</f>
        <v>42</v>
      </c>
      <c r="E26" s="20">
        <v>10.75268817204301</v>
      </c>
      <c r="F26" s="2">
        <v>55</v>
      </c>
      <c r="G26" s="2">
        <v>45</v>
      </c>
      <c r="H26" s="16">
        <f>+B26*$B$1+$C$1*C26+D26*$D$1+$E$1*E26+F26*$F$1+$G$1*G26</f>
        <v>53.400134408602156</v>
      </c>
    </row>
    <row r="27" spans="1:8" ht="15.75" x14ac:dyDescent="0.25">
      <c r="A27" s="7">
        <v>1658095</v>
      </c>
      <c r="B27" s="8"/>
      <c r="C27" s="8"/>
      <c r="D27" s="8"/>
      <c r="E27" s="25"/>
      <c r="F27" s="8"/>
      <c r="G27" s="8"/>
      <c r="H27" s="17"/>
    </row>
    <row r="28" spans="1:8" ht="15.75" x14ac:dyDescent="0.25">
      <c r="A28" s="5">
        <v>1658111</v>
      </c>
      <c r="B28" s="2">
        <v>92</v>
      </c>
      <c r="C28" s="2">
        <v>71</v>
      </c>
      <c r="D28" s="2">
        <f>34+11+10+8.5+13.5</f>
        <v>77</v>
      </c>
      <c r="E28" s="20">
        <v>66.666666666666657</v>
      </c>
      <c r="F28" s="2">
        <v>80</v>
      </c>
      <c r="G28" s="2">
        <v>50</v>
      </c>
      <c r="H28" s="16">
        <f>+B28*$B$1+$C$1*C28+D28*$D$1+$E$1*E28+F28*$F$1+$G$1*G28</f>
        <v>76.10833333333332</v>
      </c>
    </row>
    <row r="29" spans="1:8" ht="15.75" x14ac:dyDescent="0.25">
      <c r="A29" s="5">
        <v>1658202</v>
      </c>
      <c r="B29" s="2">
        <v>73.5</v>
      </c>
      <c r="C29" s="2">
        <v>71.5</v>
      </c>
      <c r="D29" s="2">
        <f>30+7+10+10.5+13.5</f>
        <v>71</v>
      </c>
      <c r="E29" s="20">
        <v>92.473118279569889</v>
      </c>
      <c r="F29" s="2">
        <v>80</v>
      </c>
      <c r="G29" s="2">
        <v>100</v>
      </c>
      <c r="H29" s="16">
        <f>+B29*$B$1+$C$1*C29+D29*$D$1+$E$1*E29+F29*$F$1+$G$1*G29</f>
        <v>76.548655913978493</v>
      </c>
    </row>
    <row r="30" spans="1:8" ht="15.75" x14ac:dyDescent="0.25">
      <c r="A30" s="5">
        <v>1658335</v>
      </c>
      <c r="B30" s="2">
        <v>68</v>
      </c>
      <c r="C30" s="8">
        <v>49</v>
      </c>
      <c r="D30" s="8">
        <f>18+5+10+9+3</f>
        <v>45</v>
      </c>
      <c r="E30" s="20">
        <v>50.537634408602152</v>
      </c>
      <c r="F30" s="2">
        <v>75</v>
      </c>
      <c r="G30" s="2">
        <v>65</v>
      </c>
      <c r="H30" s="16">
        <f>+B30*$B$1+$C$1*C30+D30*$D$1+$E$1*E30+F30*$F$1+$G$1*G30</f>
        <v>56.351881720430114</v>
      </c>
    </row>
    <row r="31" spans="1:8" ht="15.75" x14ac:dyDescent="0.25">
      <c r="A31" s="5">
        <v>1724319</v>
      </c>
      <c r="B31" s="2">
        <v>93</v>
      </c>
      <c r="C31" s="2">
        <v>89</v>
      </c>
      <c r="D31" s="2">
        <f>40+13+6+12+12.5</f>
        <v>83.5</v>
      </c>
      <c r="E31" s="20">
        <v>56.98924731182796</v>
      </c>
      <c r="F31" s="2">
        <v>75</v>
      </c>
      <c r="G31" s="2">
        <v>65</v>
      </c>
      <c r="H31" s="16">
        <f>+B31*$B$1+$C$1*C31+D31*$D$1+$E$1*E31+F31*$F$1+$G$1*G31</f>
        <v>82.849462365591393</v>
      </c>
    </row>
    <row r="33" spans="1:8" x14ac:dyDescent="0.25">
      <c r="A33" t="s">
        <v>3</v>
      </c>
      <c r="B33" s="6">
        <f>AVERAGE(B3:B31)</f>
        <v>70.462962962962962</v>
      </c>
      <c r="C33" s="6">
        <f t="shared" ref="C33:H33" si="0">AVERAGE(C3:C31)</f>
        <v>65.055555555555557</v>
      </c>
      <c r="D33" s="6">
        <f t="shared" ref="D33" si="1">AVERAGE(D3:D31)</f>
        <v>60.981481481481481</v>
      </c>
      <c r="E33" s="23">
        <f t="shared" si="0"/>
        <v>37.554759060135403</v>
      </c>
      <c r="F33" s="6">
        <f t="shared" si="0"/>
        <v>72.592592592592595</v>
      </c>
      <c r="G33" s="6">
        <f t="shared" si="0"/>
        <v>69.772727272727266</v>
      </c>
      <c r="H33" s="6">
        <f t="shared" si="0"/>
        <v>63.608293508562326</v>
      </c>
    </row>
    <row r="34" spans="1:8" x14ac:dyDescent="0.25">
      <c r="A34" t="s">
        <v>4</v>
      </c>
      <c r="B34" s="6">
        <f t="shared" ref="B34:H34" si="2">STDEV(B3:B31)</f>
        <v>20.666270329808636</v>
      </c>
      <c r="C34" s="6">
        <f t="shared" si="2"/>
        <v>12.423096769056157</v>
      </c>
      <c r="D34" s="6">
        <f t="shared" ref="D34" si="3">STDEV(D3:D31)</f>
        <v>16.962334677773512</v>
      </c>
      <c r="E34" s="23">
        <f t="shared" si="2"/>
        <v>25.863126913002528</v>
      </c>
      <c r="F34" s="6">
        <f t="shared" si="2"/>
        <v>9.3408089719633995</v>
      </c>
      <c r="G34" s="6">
        <f t="shared" si="2"/>
        <v>20.205920438802597</v>
      </c>
      <c r="H34" s="6">
        <f t="shared" si="2"/>
        <v>15.171358914120038</v>
      </c>
    </row>
    <row r="35" spans="1:8" x14ac:dyDescent="0.25">
      <c r="A35" t="s">
        <v>19</v>
      </c>
      <c r="B35">
        <v>29</v>
      </c>
      <c r="C35">
        <v>29</v>
      </c>
      <c r="D35">
        <v>29</v>
      </c>
      <c r="E35" s="23">
        <v>29</v>
      </c>
      <c r="F35">
        <v>29</v>
      </c>
      <c r="G35">
        <v>29</v>
      </c>
      <c r="H35" s="6">
        <v>29</v>
      </c>
    </row>
    <row r="36" spans="1:8" x14ac:dyDescent="0.25">
      <c r="A36" t="s">
        <v>6</v>
      </c>
      <c r="B36">
        <f t="shared" ref="B36:H36" si="4">COUNT(B3:B31)</f>
        <v>27</v>
      </c>
      <c r="C36">
        <f t="shared" si="4"/>
        <v>27</v>
      </c>
      <c r="D36">
        <f t="shared" ref="D36" si="5">COUNT(D3:D31)</f>
        <v>27</v>
      </c>
      <c r="E36" s="23">
        <f t="shared" si="4"/>
        <v>27</v>
      </c>
      <c r="F36">
        <f t="shared" si="4"/>
        <v>27</v>
      </c>
      <c r="G36">
        <f t="shared" si="4"/>
        <v>22</v>
      </c>
      <c r="H36" s="6">
        <f t="shared" si="4"/>
        <v>27</v>
      </c>
    </row>
    <row r="37" spans="1:8" x14ac:dyDescent="0.25">
      <c r="A37" t="s">
        <v>7</v>
      </c>
      <c r="B37">
        <f>29-B36</f>
        <v>2</v>
      </c>
      <c r="C37">
        <f t="shared" ref="C37:H37" si="6">29-C36</f>
        <v>2</v>
      </c>
      <c r="D37">
        <f t="shared" ref="D37" si="7">29-D36</f>
        <v>2</v>
      </c>
      <c r="E37" s="23">
        <f t="shared" si="6"/>
        <v>2</v>
      </c>
      <c r="F37">
        <f t="shared" si="6"/>
        <v>2</v>
      </c>
      <c r="G37">
        <f t="shared" si="6"/>
        <v>7</v>
      </c>
      <c r="H37" s="6">
        <f t="shared" si="6"/>
        <v>2</v>
      </c>
    </row>
  </sheetData>
  <sortState ref="A3:J31">
    <sortCondition ref="A3:A31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homework</vt:lpstr>
      <vt:lpstr>Exam 1</vt:lpstr>
      <vt:lpstr>Exam 2</vt:lpstr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Simga Mugan</dc:creator>
  <cp:lastModifiedBy>Can</cp:lastModifiedBy>
  <cp:lastPrinted>2012-05-30T10:17:22Z</cp:lastPrinted>
  <dcterms:created xsi:type="dcterms:W3CDTF">2012-03-09T07:00:39Z</dcterms:created>
  <dcterms:modified xsi:type="dcterms:W3CDTF">2012-06-17T09:42:15Z</dcterms:modified>
</cp:coreProperties>
</file>