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446" windowWidth="12120" windowHeight="9120" activeTab="0"/>
  </bookViews>
  <sheets>
    <sheet name="Sheet1" sheetId="1" r:id="rId1"/>
  </sheets>
  <definedNames>
    <definedName name="conv">'Sheet1'!$J$2</definedName>
    <definedName name="gamma3">'Sheet1'!$D$5</definedName>
    <definedName name="Komp1">#REF!</definedName>
    <definedName name="Komp2">#REF!</definedName>
    <definedName name="link1">'Sheet1'!$A$4</definedName>
    <definedName name="link2">'Sheet1'!$A$1</definedName>
    <definedName name="link3">'Sheet1'!$A$2</definedName>
    <definedName name="link4">'Sheet1'!$A$3</definedName>
    <definedName name="omega12">'Sheet1'!$G$1</definedName>
    <definedName name="sign">'Sheet1'!$E$1</definedName>
    <definedName name="Vscale">'Sheet1'!$J$1</definedName>
  </definedNames>
  <calcPr fullCalcOnLoad="1"/>
</workbook>
</file>

<file path=xl/comments1.xml><?xml version="1.0" encoding="utf-8"?>
<comments xmlns="http://schemas.openxmlformats.org/spreadsheetml/2006/main">
  <authors>
    <author>Prof. Dr. Eres Soylemez</author>
  </authors>
  <commentList>
    <comment ref="C1" authorId="0">
      <text>
        <r>
          <rPr>
            <b/>
            <sz val="8"/>
            <rFont val="Tahoma"/>
            <family val="0"/>
          </rPr>
          <t>Press Ctrl+f for continuous motion or
Pres  Ctrl+z for step motion</t>
        </r>
      </text>
    </comment>
    <comment ref="A9" authorId="0">
      <text>
        <r>
          <rPr>
            <b/>
            <sz val="8"/>
            <rFont val="Tahoma"/>
            <family val="0"/>
          </rPr>
          <t>This is the step size</t>
        </r>
      </text>
    </comment>
    <comment ref="A10" authorId="0">
      <text>
        <r>
          <rPr>
            <b/>
            <sz val="8"/>
            <rFont val="Tahoma"/>
            <family val="0"/>
          </rPr>
          <t>This is the crank angle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This cell is either +1 or -1 depending on how the four bar is assembled.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In the cells below the coupler path of point C is determined for every 10 degrees</t>
        </r>
      </text>
    </comment>
  </commentList>
</comments>
</file>

<file path=xl/sharedStrings.xml><?xml version="1.0" encoding="utf-8"?>
<sst xmlns="http://schemas.openxmlformats.org/spreadsheetml/2006/main" count="42" uniqueCount="27">
  <si>
    <t>B</t>
  </si>
  <si>
    <r>
      <t>A</t>
    </r>
    <r>
      <rPr>
        <vertAlign val="subscript"/>
        <sz val="12"/>
        <rFont val="Times New Roman TUR"/>
        <family val="1"/>
      </rPr>
      <t>0</t>
    </r>
  </si>
  <si>
    <r>
      <t>B</t>
    </r>
    <r>
      <rPr>
        <vertAlign val="subscript"/>
        <sz val="12"/>
        <rFont val="Times New Roman TUR"/>
        <family val="1"/>
      </rPr>
      <t>0</t>
    </r>
  </si>
  <si>
    <t>gamma3</t>
  </si>
  <si>
    <t>Cx</t>
  </si>
  <si>
    <t>Cy</t>
  </si>
  <si>
    <t>C</t>
  </si>
  <si>
    <t>A</t>
  </si>
  <si>
    <t>HOW TO</t>
  </si>
  <si>
    <t>sign</t>
  </si>
  <si>
    <r>
      <t>q</t>
    </r>
    <r>
      <rPr>
        <vertAlign val="subscript"/>
        <sz val="10"/>
        <rFont val="Times New Roman TUR"/>
        <family val="1"/>
      </rPr>
      <t>14</t>
    </r>
  </si>
  <si>
    <r>
      <t>q</t>
    </r>
    <r>
      <rPr>
        <vertAlign val="subscript"/>
        <sz val="10"/>
        <rFont val="Times New Roman TUR"/>
        <family val="1"/>
      </rPr>
      <t>13</t>
    </r>
  </si>
  <si>
    <r>
      <t>w</t>
    </r>
    <r>
      <rPr>
        <vertAlign val="subscript"/>
        <sz val="12"/>
        <rFont val="Times New Roman TUR"/>
        <family val="0"/>
      </rPr>
      <t>12</t>
    </r>
  </si>
  <si>
    <r>
      <t>w</t>
    </r>
    <r>
      <rPr>
        <vertAlign val="subscript"/>
        <sz val="12"/>
        <rFont val="Times New Roman TUR"/>
        <family val="0"/>
      </rPr>
      <t>13</t>
    </r>
  </si>
  <si>
    <r>
      <t>w</t>
    </r>
    <r>
      <rPr>
        <vertAlign val="subscript"/>
        <sz val="12"/>
        <rFont val="Times New Roman TUR"/>
        <family val="0"/>
      </rPr>
      <t>14</t>
    </r>
  </si>
  <si>
    <t>Vcx</t>
  </si>
  <si>
    <t>Vcy</t>
  </si>
  <si>
    <t>Vscale</t>
  </si>
  <si>
    <t>V</t>
  </si>
  <si>
    <t>m</t>
  </si>
  <si>
    <r>
      <t>a</t>
    </r>
    <r>
      <rPr>
        <vertAlign val="subscript"/>
        <sz val="12"/>
        <rFont val="Times New Roman TUR"/>
        <family val="0"/>
      </rPr>
      <t>cx</t>
    </r>
  </si>
  <si>
    <r>
      <t>a</t>
    </r>
    <r>
      <rPr>
        <vertAlign val="subscript"/>
        <sz val="12"/>
        <rFont val="Times New Roman TUR"/>
        <family val="0"/>
      </rPr>
      <t>cy</t>
    </r>
  </si>
  <si>
    <r>
      <t>a</t>
    </r>
    <r>
      <rPr>
        <vertAlign val="subscript"/>
        <sz val="10"/>
        <rFont val="Times New Roman TUR"/>
        <family val="1"/>
      </rPr>
      <t>14</t>
    </r>
  </si>
  <si>
    <r>
      <t>a</t>
    </r>
    <r>
      <rPr>
        <vertAlign val="subscript"/>
        <sz val="10"/>
        <rFont val="Times New Roman TUR"/>
        <family val="1"/>
      </rPr>
      <t>13</t>
    </r>
  </si>
  <si>
    <r>
      <t>a</t>
    </r>
    <r>
      <rPr>
        <vertAlign val="subscript"/>
        <sz val="10"/>
        <rFont val="Times New Roman TUR"/>
        <family val="0"/>
      </rPr>
      <t>cx</t>
    </r>
  </si>
  <si>
    <r>
      <t>a</t>
    </r>
    <r>
      <rPr>
        <vertAlign val="subscript"/>
        <sz val="10"/>
        <rFont val="Times New Roman TUR"/>
        <family val="0"/>
      </rPr>
      <t>cy</t>
    </r>
  </si>
  <si>
    <r>
      <t>a</t>
    </r>
    <r>
      <rPr>
        <vertAlign val="subscript"/>
        <sz val="12"/>
        <rFont val="Times New Roman TUR"/>
        <family val="0"/>
      </rPr>
      <t>scale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</si>
</sst>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00"/>
  </numFmts>
  <fonts count="15">
    <font>
      <sz val="12"/>
      <name val="Times New Roman TUR"/>
      <family val="0"/>
    </font>
    <font>
      <sz val="16.5"/>
      <name val="Times New Roman TUR"/>
      <family val="0"/>
    </font>
    <font>
      <vertAlign val="subscript"/>
      <sz val="12"/>
      <name val="Times New Roman TUR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Times New Roman TUR"/>
      <family val="0"/>
    </font>
    <font>
      <sz val="10"/>
      <name val="Symbol"/>
      <family val="1"/>
    </font>
    <font>
      <vertAlign val="subscript"/>
      <sz val="10"/>
      <name val="Times New Roman TUR"/>
      <family val="1"/>
    </font>
    <font>
      <sz val="12"/>
      <name val="Symbol"/>
      <family val="1"/>
    </font>
    <font>
      <sz val="9.5"/>
      <name val="Symbol"/>
      <family val="1"/>
    </font>
    <font>
      <sz val="9"/>
      <name val="Symbol"/>
      <family val="1"/>
    </font>
    <font>
      <sz val="9.5"/>
      <name val="Arial"/>
      <family val="0"/>
    </font>
    <font>
      <sz val="9"/>
      <name val="Arial"/>
      <family val="0"/>
    </font>
    <font>
      <sz val="9.75"/>
      <name val="Arial"/>
      <family val="0"/>
    </font>
    <font>
      <b/>
      <sz val="8"/>
      <name val="Times New Roman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505"/>
          <c:h val="0.9075"/>
        </c:manualLayout>
      </c:layout>
      <c:scatterChart>
        <c:scatterStyle val="smooth"/>
        <c:varyColors val="0"/>
        <c:ser>
          <c:idx val="0"/>
          <c:order val="0"/>
          <c:tx>
            <c:v>w13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Sheet1!$A$16:$A$52</c:f>
              <c:numCache/>
            </c:numRef>
          </c:xVal>
          <c:yVal>
            <c:numRef>
              <c:f>Sheet1!$F$16:$F$52</c:f>
              <c:numCache/>
            </c:numRef>
          </c:yVal>
          <c:smooth val="1"/>
        </c:ser>
        <c:ser>
          <c:idx val="1"/>
          <c:order val="1"/>
          <c:tx>
            <c:v>w14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Sheet1!$A$16:$A$52</c:f>
              <c:numCache/>
            </c:numRef>
          </c:xVal>
          <c:yVal>
            <c:numRef>
              <c:f>Sheet1!$G$16:$G$52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Sheet1!$A$10</c:f>
              <c:numCache/>
            </c:numRef>
          </c:xVal>
          <c:yVal>
            <c:numRef>
              <c:f>Sheet1!$F$10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Sheet1!$A$10</c:f>
              <c:numCache/>
            </c:numRef>
          </c:xVal>
          <c:yVal>
            <c:numRef>
              <c:f>Sheet1!$G$10</c:f>
              <c:numCache/>
            </c:numRef>
          </c:yVal>
          <c:smooth val="1"/>
        </c:ser>
        <c:axId val="11176710"/>
        <c:axId val="33481527"/>
      </c:scatterChart>
      <c:valAx>
        <c:axId val="11176710"/>
        <c:scaling>
          <c:orientation val="minMax"/>
          <c:max val="36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481527"/>
        <c:crosses val="autoZero"/>
        <c:crossBetween val="midCat"/>
        <c:dispUnits/>
        <c:majorUnit val="60"/>
      </c:valAx>
      <c:valAx>
        <c:axId val="33481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76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/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025"/>
          <c:y val="0.8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"/>
          <c:w val="0.9515"/>
          <c:h val="0.912"/>
        </c:manualLayout>
      </c:layout>
      <c:scatterChart>
        <c:scatterStyle val="smooth"/>
        <c:varyColors val="0"/>
        <c:ser>
          <c:idx val="0"/>
          <c:order val="0"/>
          <c:tx>
            <c:v>q14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Sheet1!$A$16:$A$52</c:f>
              <c:numCache/>
            </c:numRef>
          </c:xVal>
          <c:yVal>
            <c:numRef>
              <c:f>Sheet1!$H$16:$H$52</c:f>
              <c:numCache/>
            </c:numRef>
          </c:yVal>
          <c:smooth val="1"/>
        </c:ser>
        <c:ser>
          <c:idx val="1"/>
          <c:order val="1"/>
          <c:tx>
            <c:v>q13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Sheet1!$A$16:$A$52</c:f>
              <c:numCache/>
            </c:numRef>
          </c:xVal>
          <c:yVal>
            <c:numRef>
              <c:f>Sheet1!$I$16:$I$52</c:f>
              <c:numCache/>
            </c:numRef>
          </c:yVal>
          <c:smooth val="1"/>
        </c:ser>
        <c:ser>
          <c:idx val="2"/>
          <c:order val="2"/>
          <c:tx>
            <c:v>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Sheet1!$A$16:$A$52</c:f>
              <c:numCache/>
            </c:numRef>
          </c:xVal>
          <c:yVal>
            <c:numRef>
              <c:f>Sheet1!$J$16:$J$52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Sheet1!$A$10</c:f>
              <c:numCache/>
            </c:numRef>
          </c:xVal>
          <c:yVal>
            <c:numRef>
              <c:f>Sheet1!$B$11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Sheet1!$A$10</c:f>
              <c:numCache/>
            </c:numRef>
          </c:xVal>
          <c:yVal>
            <c:numRef>
              <c:f>Sheet1!$C$11</c:f>
              <c:numCache/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Sheet1!$A$10</c:f>
              <c:numCache/>
            </c:numRef>
          </c:xVal>
          <c:yVal>
            <c:numRef>
              <c:f>Sheet1!$D$11</c:f>
              <c:numCache/>
            </c:numRef>
          </c:yVal>
          <c:smooth val="1"/>
        </c:ser>
        <c:axId val="32898288"/>
        <c:axId val="27649137"/>
      </c:scatterChart>
      <c:valAx>
        <c:axId val="32898288"/>
        <c:scaling>
          <c:orientation val="minMax"/>
          <c:max val="36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crossBetween val="midCat"/>
        <c:dispUnits/>
      </c:valAx>
      <c:valAx>
        <c:axId val="27649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8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925"/>
          <c:y val="0.8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5075"/>
          <c:h val="0.9005"/>
        </c:manualLayout>
      </c:layout>
      <c:scatterChart>
        <c:scatterStyle val="smooth"/>
        <c:varyColors val="0"/>
        <c:ser>
          <c:idx val="0"/>
          <c:order val="0"/>
          <c:tx>
            <c:v>a14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Sheet1!$A$16:$A$52</c:f>
              <c:numCache/>
            </c:numRef>
          </c:xVal>
          <c:yVal>
            <c:numRef>
              <c:f>Sheet1!$K$16:$K$52</c:f>
              <c:numCache/>
            </c:numRef>
          </c:yVal>
          <c:smooth val="1"/>
        </c:ser>
        <c:ser>
          <c:idx val="1"/>
          <c:order val="1"/>
          <c:tx>
            <c:v>a13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Sheet1!$A$16:$A$52</c:f>
              <c:numCache/>
            </c:numRef>
          </c:xVal>
          <c:yVal>
            <c:numRef>
              <c:f>Sheet1!$L$16:$L$52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Sheet1!$A$10</c:f>
              <c:numCache/>
            </c:numRef>
          </c:xVal>
          <c:yVal>
            <c:numRef>
              <c:f>Sheet1!$B$13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Sheet1!$A$10</c:f>
              <c:numCache/>
            </c:numRef>
          </c:xVal>
          <c:yVal>
            <c:numRef>
              <c:f>Sheet1!$C$13</c:f>
              <c:numCache/>
            </c:numRef>
          </c:yVal>
          <c:smooth val="1"/>
        </c:ser>
        <c:axId val="47515642"/>
        <c:axId val="24987595"/>
      </c:scatterChart>
      <c:valAx>
        <c:axId val="47515642"/>
        <c:scaling>
          <c:orientation val="minMax"/>
          <c:max val="36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987595"/>
        <c:crosses val="autoZero"/>
        <c:crossBetween val="midCat"/>
        <c:dispUnits/>
        <c:majorUnit val="60"/>
      </c:valAx>
      <c:valAx>
        <c:axId val="2498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15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/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82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Sheet1!$M$1:$M$2</c:f>
              <c:numCache/>
            </c:numRef>
          </c:xVal>
          <c:yVal>
            <c:numRef>
              <c:f>Sheet1!$N$1:$N$2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Sheet1!$M$2:$M$3</c:f>
              <c:numCache/>
            </c:numRef>
          </c:xVal>
          <c:yVal>
            <c:numRef>
              <c:f>Sheet1!$N$2:$N$3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Sheet1!$M$3:$M$4</c:f>
              <c:numCache/>
            </c:numRef>
          </c:xVal>
          <c:yVal>
            <c:numRef>
              <c:f>Sheet1!$N$3:$N$4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Sheet1!$M$5:$M$7</c:f>
              <c:numCache/>
            </c:numRef>
          </c:xVal>
          <c:yVal>
            <c:numRef>
              <c:f>Sheet1!$N$5:$N$7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Sheet1!$D$16:$D$52</c:f>
              <c:numCache/>
            </c:numRef>
          </c:xVal>
          <c:yVal>
            <c:numRef>
              <c:f>Sheet1!$E$16:$E$52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Sheet1!$M$8:$M$9</c:f>
              <c:numCache/>
            </c:numRef>
          </c:xVal>
          <c:yVal>
            <c:numRef>
              <c:f>Sheet1!$N$8:$N$9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Sheet1!$M$10:$M$11</c:f>
              <c:numCache/>
            </c:numRef>
          </c:xVal>
          <c:yVal>
            <c:numRef>
              <c:f>Sheet1!$N$10:$N$11</c:f>
              <c:numCache/>
            </c:numRef>
          </c:yVal>
          <c:smooth val="0"/>
        </c:ser>
        <c:axId val="23561764"/>
        <c:axId val="10729285"/>
      </c:scatterChart>
      <c:valAx>
        <c:axId val="23561764"/>
        <c:scaling>
          <c:orientation val="minMax"/>
          <c:max val="100"/>
          <c:min val="-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0729285"/>
        <c:crosses val="autoZero"/>
        <c:crossBetween val="midCat"/>
        <c:dispUnits/>
        <c:majorUnit val="20"/>
      </c:valAx>
      <c:valAx>
        <c:axId val="10729285"/>
        <c:scaling>
          <c:orientation val="minMax"/>
          <c:max val="160"/>
          <c:min val="-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561764"/>
        <c:crosses val="autoZero"/>
        <c:crossBetween val="midCat"/>
        <c:dispUnits/>
        <c:maj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TUR"/>
          <a:ea typeface="Times New Roman TUR"/>
          <a:cs typeface="Times New Roman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76200</xdr:rowOff>
    </xdr:from>
    <xdr:to>
      <xdr:col>13</xdr:col>
      <xdr:colOff>257175</xdr:colOff>
      <xdr:row>9</xdr:row>
      <xdr:rowOff>152400</xdr:rowOff>
    </xdr:to>
    <xdr:graphicFrame>
      <xdr:nvGraphicFramePr>
        <xdr:cNvPr id="1" name="Chart 11"/>
        <xdr:cNvGraphicFramePr/>
      </xdr:nvGraphicFramePr>
      <xdr:xfrm>
        <a:off x="6972300" y="76200"/>
        <a:ext cx="43148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21</xdr:row>
      <xdr:rowOff>38100</xdr:rowOff>
    </xdr:from>
    <xdr:to>
      <xdr:col>13</xdr:col>
      <xdr:colOff>266700</xdr:colOff>
      <xdr:row>30</xdr:row>
      <xdr:rowOff>85725</xdr:rowOff>
    </xdr:to>
    <xdr:graphicFrame>
      <xdr:nvGraphicFramePr>
        <xdr:cNvPr id="2" name="Chart 12"/>
        <xdr:cNvGraphicFramePr/>
      </xdr:nvGraphicFramePr>
      <xdr:xfrm>
        <a:off x="6934200" y="4067175"/>
        <a:ext cx="43624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9</xdr:row>
      <xdr:rowOff>152400</xdr:rowOff>
    </xdr:from>
    <xdr:to>
      <xdr:col>13</xdr:col>
      <xdr:colOff>219075</xdr:colOff>
      <xdr:row>21</xdr:row>
      <xdr:rowOff>0</xdr:rowOff>
    </xdr:to>
    <xdr:graphicFrame>
      <xdr:nvGraphicFramePr>
        <xdr:cNvPr id="3" name="Chart 13"/>
        <xdr:cNvGraphicFramePr/>
      </xdr:nvGraphicFramePr>
      <xdr:xfrm>
        <a:off x="6962775" y="1885950"/>
        <a:ext cx="42862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0</xdr:row>
      <xdr:rowOff>76200</xdr:rowOff>
    </xdr:from>
    <xdr:to>
      <xdr:col>8</xdr:col>
      <xdr:colOff>304800</xdr:colOff>
      <xdr:row>26</xdr:row>
      <xdr:rowOff>152400</xdr:rowOff>
    </xdr:to>
    <xdr:grpSp>
      <xdr:nvGrpSpPr>
        <xdr:cNvPr id="4" name="Group 19"/>
        <xdr:cNvGrpSpPr>
          <a:grpSpLocks/>
        </xdr:cNvGrpSpPr>
      </xdr:nvGrpSpPr>
      <xdr:grpSpPr>
        <a:xfrm>
          <a:off x="66675" y="76200"/>
          <a:ext cx="6905625" cy="5057775"/>
          <a:chOff x="6" y="9"/>
          <a:chExt cx="585" cy="578"/>
        </a:xfrm>
        <a:solidFill>
          <a:srgbClr val="FFFFFF"/>
        </a:solidFill>
      </xdr:grpSpPr>
      <xdr:graphicFrame>
        <xdr:nvGraphicFramePr>
          <xdr:cNvPr id="5" name="Chart 2"/>
          <xdr:cNvGraphicFramePr/>
        </xdr:nvGraphicFramePr>
        <xdr:xfrm>
          <a:off x="6" y="9"/>
          <a:ext cx="584" cy="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pic>
        <xdr:nvPicPr>
          <xdr:cNvPr id="6" name="Start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09" y="20"/>
            <a:ext cx="82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ommandButton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90" y="555"/>
            <a:ext cx="101" cy="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99"/>
  <sheetViews>
    <sheetView tabSelected="1" workbookViewId="0" topLeftCell="A1">
      <selection activeCell="A10" sqref="A10"/>
    </sheetView>
  </sheetViews>
  <sheetFormatPr defaultColWidth="8.796875" defaultRowHeight="15"/>
  <cols>
    <col min="2" max="2" width="11.3984375" style="0" customWidth="1"/>
    <col min="3" max="3" width="7.8984375" style="0" customWidth="1"/>
    <col min="4" max="4" width="8.69921875" style="0" customWidth="1"/>
    <col min="5" max="5" width="6.5" style="0" customWidth="1"/>
    <col min="8" max="8" width="9.09765625" style="0" customWidth="1"/>
    <col min="11" max="12" width="9.69921875" style="0" customWidth="1"/>
  </cols>
  <sheetData>
    <row r="1" spans="1:14" ht="15.75">
      <c r="A1" s="1">
        <v>35</v>
      </c>
      <c r="B1" s="1"/>
      <c r="C1" s="1" t="s">
        <v>8</v>
      </c>
      <c r="D1" s="1" t="s">
        <v>9</v>
      </c>
      <c r="E1" s="1">
        <v>1</v>
      </c>
      <c r="F1" s="5" t="s">
        <v>12</v>
      </c>
      <c r="G1">
        <v>10</v>
      </c>
      <c r="I1" s="1" t="s">
        <v>17</v>
      </c>
      <c r="J1" s="1">
        <v>0.1</v>
      </c>
      <c r="L1" t="s">
        <v>1</v>
      </c>
      <c r="M1">
        <v>0</v>
      </c>
      <c r="N1">
        <v>0</v>
      </c>
    </row>
    <row r="2" spans="1:14" ht="15">
      <c r="A2" s="1">
        <v>62.3</v>
      </c>
      <c r="B2" s="1"/>
      <c r="C2" s="1"/>
      <c r="D2" s="1"/>
      <c r="E2" s="1"/>
      <c r="J2">
        <f>+PI()/180</f>
        <v>0.017453292519943295</v>
      </c>
      <c r="L2" t="s">
        <v>7</v>
      </c>
      <c r="M2">
        <f>+link2*COS(A10*PI()/180)</f>
        <v>34.91474175909385</v>
      </c>
      <c r="N2">
        <f>+link2*SIN(A10*PI()/180)</f>
        <v>2.4414765810443857</v>
      </c>
    </row>
    <row r="3" spans="1:14" ht="15">
      <c r="A3" s="1">
        <v>56</v>
      </c>
      <c r="B3" s="1"/>
      <c r="C3" s="1"/>
      <c r="D3" s="1"/>
      <c r="E3" s="1"/>
      <c r="I3" t="s">
        <v>26</v>
      </c>
      <c r="J3">
        <v>0.05</v>
      </c>
      <c r="L3" t="s">
        <v>0</v>
      </c>
      <c r="M3">
        <f>+link1+link4*COS(B10)</f>
        <v>66.88438503966191</v>
      </c>
      <c r="N3">
        <f>+link4*SIN(B10)</f>
        <v>55.913262679072105</v>
      </c>
    </row>
    <row r="4" spans="1:14" ht="15">
      <c r="A4" s="1">
        <v>70</v>
      </c>
      <c r="B4" s="1"/>
      <c r="C4" s="1"/>
      <c r="D4" s="1"/>
      <c r="E4" s="1"/>
      <c r="L4" t="s">
        <v>2</v>
      </c>
      <c r="M4">
        <f>+link1</f>
        <v>70</v>
      </c>
      <c r="N4">
        <v>0</v>
      </c>
    </row>
    <row r="5" spans="1:14" ht="15">
      <c r="A5" s="4">
        <v>126.6</v>
      </c>
      <c r="B5" s="4">
        <v>84.1</v>
      </c>
      <c r="C5" s="1" t="s">
        <v>3</v>
      </c>
      <c r="D5" s="1">
        <f>AngCos(link3,A5,B5)</f>
        <v>0.6202587259712135</v>
      </c>
      <c r="E5" s="1"/>
      <c r="L5" t="s">
        <v>7</v>
      </c>
      <c r="M5">
        <f>+M2</f>
        <v>34.91474175909385</v>
      </c>
      <c r="N5">
        <f>+N2</f>
        <v>2.4414765810443857</v>
      </c>
    </row>
    <row r="6" spans="1:14" ht="15">
      <c r="A6" s="1"/>
      <c r="B6" s="1"/>
      <c r="C6" s="1"/>
      <c r="D6" s="1"/>
      <c r="E6" s="1"/>
      <c r="L6" t="s">
        <v>6</v>
      </c>
      <c r="M6">
        <f>+D10</f>
        <v>24.620821969343822</v>
      </c>
      <c r="N6">
        <f>+E10</f>
        <v>128.62228025324404</v>
      </c>
    </row>
    <row r="7" spans="1:14" ht="15">
      <c r="A7" s="1"/>
      <c r="B7" s="1"/>
      <c r="C7" s="1"/>
      <c r="D7" s="1"/>
      <c r="E7" s="1"/>
      <c r="L7" t="s">
        <v>0</v>
      </c>
      <c r="M7">
        <f>+M3</f>
        <v>66.88438503966191</v>
      </c>
      <c r="N7">
        <f>+N3</f>
        <v>55.913262679072105</v>
      </c>
    </row>
    <row r="8" spans="1:14" ht="15">
      <c r="A8" s="1"/>
      <c r="B8" s="1"/>
      <c r="C8" s="1"/>
      <c r="D8" s="1"/>
      <c r="E8" s="1"/>
      <c r="L8" t="s">
        <v>6</v>
      </c>
      <c r="M8">
        <f>+D10</f>
        <v>24.620821969343822</v>
      </c>
      <c r="N8">
        <f>+E10</f>
        <v>128.62228025324404</v>
      </c>
    </row>
    <row r="9" spans="1:14" ht="15.75">
      <c r="A9" s="1">
        <v>2</v>
      </c>
      <c r="B9" s="2" t="s">
        <v>10</v>
      </c>
      <c r="C9" s="2" t="s">
        <v>11</v>
      </c>
      <c r="D9" s="1" t="s">
        <v>4</v>
      </c>
      <c r="E9" s="1" t="s">
        <v>5</v>
      </c>
      <c r="F9" s="5" t="s">
        <v>13</v>
      </c>
      <c r="G9" s="5" t="s">
        <v>14</v>
      </c>
      <c r="H9" t="s">
        <v>15</v>
      </c>
      <c r="I9" t="s">
        <v>16</v>
      </c>
      <c r="L9" t="s">
        <v>18</v>
      </c>
      <c r="M9">
        <f>+D10+H10*Vscale</f>
        <v>148.7268681285724</v>
      </c>
      <c r="N9">
        <f>+E10+I10*Vscale</f>
        <v>173.860859004723</v>
      </c>
    </row>
    <row r="10" spans="1:14" ht="15">
      <c r="A10" s="1">
        <v>4</v>
      </c>
      <c r="B10" s="1">
        <f>FrBar(link2,link3,link4,link1,sign,A10*PI()/180)</f>
        <v>1.6264610505375188</v>
      </c>
      <c r="C10" s="1">
        <f>+angle((link1+link4*COS(B10)-link2*COS(A10*PI()/180)),(link4*SIN(B10)-link2*SIN(A10*PI()/180)))</f>
        <v>1.031938047574638</v>
      </c>
      <c r="D10" s="1">
        <f>+link2*COS(A10*PI()/180)+$A$5*COS(C10+gamma3)</f>
        <v>24.620821969343822</v>
      </c>
      <c r="E10" s="1">
        <f>+link2*SIN(A10*PI()/180)+$A$5*SIN(C10+gamma3)</f>
        <v>128.62228025324404</v>
      </c>
      <c r="F10" s="1">
        <f>+link2/link3*SIN(B10-A10*PI()/180)/SIN(C10-B10)*omega12</f>
        <v>-10.02906298401982</v>
      </c>
      <c r="G10" s="1">
        <f>+link2/link4*SIN(C10-A10*PI()/180)/SIN(C10-B10)*omega12</f>
        <v>-9.154485363743506</v>
      </c>
      <c r="H10" s="1">
        <f>-link2*omega12*SIN(A10*PI()/180)-$A$5*F10*SIN(C10+gamma3)</f>
        <v>1241.0604615922857</v>
      </c>
      <c r="I10" s="1">
        <f>+link2*omega12*COS(A10*PI()/180)+$A$5*F10*COS(C10+gamma3)</f>
        <v>452.3857875147895</v>
      </c>
      <c r="L10" t="s">
        <v>6</v>
      </c>
      <c r="M10">
        <f>+D10</f>
        <v>24.620821969343822</v>
      </c>
      <c r="N10">
        <f>+E10</f>
        <v>128.62228025324404</v>
      </c>
    </row>
    <row r="11" spans="1:14" ht="15">
      <c r="A11" s="1"/>
      <c r="B11" s="1">
        <f>+B10*180/PI()</f>
        <v>93.18935373821391</v>
      </c>
      <c r="C11" s="1">
        <f>+C10*180/PI()</f>
        <v>59.12569484499712</v>
      </c>
      <c r="D11" s="1">
        <f>+B11-C11</f>
        <v>34.06365889321679</v>
      </c>
      <c r="E11" s="1"/>
      <c r="H11" t="s">
        <v>20</v>
      </c>
      <c r="I11" t="s">
        <v>21</v>
      </c>
      <c r="L11" t="s">
        <v>7</v>
      </c>
      <c r="M11">
        <f>+M10+$J$3*D13</f>
        <v>-197.1777929898035</v>
      </c>
      <c r="N11">
        <f>+N10+$J$3*E13</f>
        <v>-526.2376507885019</v>
      </c>
    </row>
    <row r="12" spans="1:5" ht="15">
      <c r="A12" s="1"/>
      <c r="B12" s="2" t="s">
        <v>22</v>
      </c>
      <c r="C12" s="2" t="s">
        <v>23</v>
      </c>
      <c r="D12" s="1" t="s">
        <v>24</v>
      </c>
      <c r="E12" s="1" t="s">
        <v>25</v>
      </c>
    </row>
    <row r="13" spans="1:5" ht="15">
      <c r="A13" s="1"/>
      <c r="B13" s="1">
        <f>+link2/link4*omega12*(SIN(C10-B10)*COS(C10-A10*PI()/180)*(F10-omega12)-SIN(C10-A10*PI()/180)*COS(C10-B10)*(F10-G10))/(SIN(C10-B10))^2</f>
        <v>139.62998529724172</v>
      </c>
      <c r="C13" s="1">
        <f>+link2/link3*omega12*(SIN(C10-B10)*COS(B10-A10*PI()/180)*(G10-omega12)-SIN(B10-A10*PI()/180)*COS(C10-B10)*(F10-G10))/(SIN(C10-B10))^2</f>
        <v>15.690835531138813</v>
      </c>
      <c r="D13" s="1">
        <f>-link2*omega12^2*COS(A10*conv)-A5*C13*SIN(C10+gamma3)-A5*F10^2*COS(C10+gamma3)</f>
        <v>-4435.972299182946</v>
      </c>
      <c r="E13" s="1">
        <f>-link2*omega12^2*SIN(A10*conv)+A5*C13*COS(C10+gamma3)-A5*F10^2*SIN(C10+gamma3)</f>
        <v>-13097.198620834919</v>
      </c>
    </row>
    <row r="14" spans="1:5" ht="15">
      <c r="A14" s="1"/>
      <c r="B14" s="1"/>
      <c r="C14" s="1"/>
      <c r="D14" s="1"/>
      <c r="E14" s="1"/>
    </row>
    <row r="15" spans="1:12" ht="15.75">
      <c r="A15" s="1"/>
      <c r="B15" s="2" t="s">
        <v>10</v>
      </c>
      <c r="C15" s="2" t="s">
        <v>11</v>
      </c>
      <c r="D15" s="1" t="s">
        <v>4</v>
      </c>
      <c r="E15" s="1" t="s">
        <v>5</v>
      </c>
      <c r="F15" s="5" t="s">
        <v>13</v>
      </c>
      <c r="G15" s="5" t="s">
        <v>14</v>
      </c>
      <c r="H15" s="2" t="s">
        <v>10</v>
      </c>
      <c r="I15" s="2" t="s">
        <v>11</v>
      </c>
      <c r="J15" s="5" t="s">
        <v>19</v>
      </c>
      <c r="K15" s="2" t="s">
        <v>22</v>
      </c>
      <c r="L15" s="2" t="s">
        <v>23</v>
      </c>
    </row>
    <row r="16" spans="1:12" ht="15">
      <c r="A16" s="1">
        <v>0</v>
      </c>
      <c r="B16" s="3">
        <f>FrBar(link2,link3,link4,link1,sign,A16*PI()/180)</f>
        <v>1.6934788443791182</v>
      </c>
      <c r="C16" s="3">
        <f>+angle((link1+link4*COS(B16)-link2*COS(A16*PI()/180)),(link4*SIN(B16)-link2*SIN(A16*PI()/180)))</f>
        <v>1.102016867630468</v>
      </c>
      <c r="D16" s="3">
        <f>+link2*COS(A16*PI()/180)+$A$5*COS(C16+gamma3)</f>
        <v>15.895980916427714</v>
      </c>
      <c r="E16" s="3">
        <f>+link2*SIN(A16*PI()/180)+$A$5*SIN(C16+gamma3)</f>
        <v>125.1502954645114</v>
      </c>
      <c r="F16" s="1">
        <f>+link2/link3*SIN(B16-A16*PI()/180)/SIN(C16-B16)*omega12</f>
        <v>-10</v>
      </c>
      <c r="G16" s="1">
        <f>+link2/link4*SIN(C16-A16*PI()/180)/SIN(C16-B16)*omega12</f>
        <v>-10</v>
      </c>
      <c r="H16" s="1">
        <f>+B16*180/PI()</f>
        <v>97.02919047761542</v>
      </c>
      <c r="I16" s="1">
        <f>+C16*180/PI()</f>
        <v>63.14091546745292</v>
      </c>
      <c r="J16" s="1">
        <f>+H16-I16</f>
        <v>33.888275010162495</v>
      </c>
      <c r="K16" s="1">
        <f>+link2/link4*omega12*(SIN(conv*(I16-H16))*COS(C16-A16*conv)*(F16-omega12)-SIN(C16-A16*conv)*COS(C16-B16)*(F16-G16))/(SIN(C16-B16))^2</f>
        <v>101.28627431618007</v>
      </c>
      <c r="L16" s="1">
        <f>+link2/link3*omega12*(SIN(C16-B16)*COS(B16-A16*conv)*(G16-omega12)-SIN(B16-A16*conv)*COS(C16-B16)*(F16-G16))/(SIN(C16-B16))^2</f>
        <v>-24.660348807644937</v>
      </c>
    </row>
    <row r="17" spans="1:12" ht="15">
      <c r="A17" s="1">
        <v>10</v>
      </c>
      <c r="B17" s="3">
        <f aca="true" t="shared" si="0" ref="B17:B52">FrBar(link2,link3,link4,link1,sign,A17*PI()/180)</f>
        <v>1.5390772882255608</v>
      </c>
      <c r="C17" s="3">
        <f aca="true" t="shared" si="1" ref="C17:C52">+angle((link1+link4*COS(B17)-link2*COS(A17*PI()/180)),(link4*SIN(B17)-link2*SIN(A17*PI()/180)))</f>
        <v>0.9287451330142992</v>
      </c>
      <c r="D17" s="3">
        <f aca="true" t="shared" si="2" ref="D17:D52">+link2*COS(A17*PI()/180)+$A$5*COS(C17+gamma3)</f>
        <v>37.22697941089576</v>
      </c>
      <c r="E17" s="3">
        <f aca="true" t="shared" si="3" ref="E17:E52">+link2*SIN(A17*PI()/180)+$A$5*SIN(C17+gamma3)</f>
        <v>132.6476255004039</v>
      </c>
      <c r="F17" s="1">
        <f aca="true" t="shared" si="4" ref="F17:F52">+link2/link3*SIN(B17-A17*PI()/180)/SIN(C17-B17)*omega12</f>
        <v>-9.594356684343799</v>
      </c>
      <c r="G17" s="1">
        <f aca="true" t="shared" si="5" ref="G17:G52">+link2/link4*SIN(C17-A17*PI()/180)/SIN(C17-B17)*omega12</f>
        <v>-7.4667087567998225</v>
      </c>
      <c r="H17" s="1">
        <f aca="true" t="shared" si="6" ref="H17:H52">+B17*180/PI()</f>
        <v>88.18263295976439</v>
      </c>
      <c r="I17" s="1">
        <f aca="true" t="shared" si="7" ref="I17:I52">+C17*180/PI()</f>
        <v>53.2131763650356</v>
      </c>
      <c r="J17" s="1">
        <f aca="true" t="shared" si="8" ref="J17:J52">+H17-I17</f>
        <v>34.96945659472879</v>
      </c>
      <c r="K17" s="1">
        <f aca="true" t="shared" si="9" ref="K17:K52">+link2/link4*omega12*(SIN(conv*(I17-H17))*COS(C17-A17*conv)*(F17-omega12)-SIN(C17-A17*conv)*COS(C17-B17)*(F17-G17))/(SIN(C17-B17))^2</f>
        <v>178.44166959207377</v>
      </c>
      <c r="L17" s="1">
        <f aca="true" t="shared" si="10" ref="L17:L52">+link2/link3*omega12*(SIN(C17-B17)*COS(B17-A17*conv)*(G17-omega12)-SIN(B17-A17*conv)*COS(C17-B17)*(F17-G17))/(SIN(C17-B17))^2</f>
        <v>64.24916307195372</v>
      </c>
    </row>
    <row r="18" spans="1:12" ht="15">
      <c r="A18" s="1">
        <v>20</v>
      </c>
      <c r="B18" s="3">
        <f t="shared" si="0"/>
        <v>1.4372172420371434</v>
      </c>
      <c r="C18" s="3">
        <f t="shared" si="1"/>
        <v>0.7736104565105519</v>
      </c>
      <c r="D18" s="3">
        <f t="shared" si="2"/>
        <v>55.171540972181276</v>
      </c>
      <c r="E18" s="3">
        <f t="shared" si="3"/>
        <v>136.5943750810004</v>
      </c>
      <c r="F18" s="1">
        <f t="shared" si="4"/>
        <v>-8.078805057630763</v>
      </c>
      <c r="G18" s="1">
        <f t="shared" si="5"/>
        <v>-4.17949616043952</v>
      </c>
      <c r="H18" s="1">
        <f t="shared" si="6"/>
        <v>82.34648221216045</v>
      </c>
      <c r="I18" s="1">
        <f t="shared" si="7"/>
        <v>44.324614145243544</v>
      </c>
      <c r="J18" s="1">
        <f t="shared" si="8"/>
        <v>38.02186806691691</v>
      </c>
      <c r="K18" s="1">
        <f t="shared" si="9"/>
        <v>187.99899849237195</v>
      </c>
      <c r="L18" s="1">
        <f t="shared" si="10"/>
        <v>100.3120775459661</v>
      </c>
    </row>
    <row r="19" spans="1:12" ht="15">
      <c r="A19" s="1">
        <v>30</v>
      </c>
      <c r="B19" s="3">
        <f t="shared" si="0"/>
        <v>1.39157337531184</v>
      </c>
      <c r="C19" s="3">
        <f t="shared" si="1"/>
        <v>0.6479833886540655</v>
      </c>
      <c r="D19" s="3">
        <f t="shared" si="2"/>
        <v>68.03254564137201</v>
      </c>
      <c r="E19" s="3">
        <f t="shared" si="3"/>
        <v>138.3496447252672</v>
      </c>
      <c r="F19" s="1">
        <f t="shared" si="4"/>
        <v>-6.332423244211782</v>
      </c>
      <c r="G19" s="1">
        <f t="shared" si="5"/>
        <v>-1.145458831939502</v>
      </c>
      <c r="H19" s="1">
        <f t="shared" si="6"/>
        <v>79.73128128814294</v>
      </c>
      <c r="I19" s="1">
        <f t="shared" si="7"/>
        <v>37.126713364463264</v>
      </c>
      <c r="J19" s="1">
        <f t="shared" si="8"/>
        <v>42.604567923679674</v>
      </c>
      <c r="K19" s="1">
        <f t="shared" si="9"/>
        <v>156.089188328326</v>
      </c>
      <c r="L19" s="1">
        <f t="shared" si="10"/>
        <v>95.50218052661563</v>
      </c>
    </row>
    <row r="20" spans="1:12" ht="15">
      <c r="A20" s="1">
        <v>40</v>
      </c>
      <c r="B20" s="3">
        <f t="shared" si="0"/>
        <v>1.393303851578049</v>
      </c>
      <c r="C20" s="3">
        <f t="shared" si="1"/>
        <v>0.5511156123946861</v>
      </c>
      <c r="D20" s="3">
        <f t="shared" si="2"/>
        <v>76.04450961035576</v>
      </c>
      <c r="E20" s="3">
        <f t="shared" si="3"/>
        <v>139.13236487904422</v>
      </c>
      <c r="F20" s="1">
        <f t="shared" si="4"/>
        <v>-4.822952132187189</v>
      </c>
      <c r="G20" s="1">
        <f t="shared" si="5"/>
        <v>1.2271033725828275</v>
      </c>
      <c r="H20" s="1">
        <f t="shared" si="6"/>
        <v>79.83043027474427</v>
      </c>
      <c r="I20" s="1">
        <f t="shared" si="7"/>
        <v>31.576598613983272</v>
      </c>
      <c r="J20" s="1">
        <f t="shared" si="8"/>
        <v>48.253831660761</v>
      </c>
      <c r="K20" s="1">
        <f t="shared" si="9"/>
        <v>116.20517650795506</v>
      </c>
      <c r="L20" s="1">
        <f t="shared" si="10"/>
        <v>76.76860482972997</v>
      </c>
    </row>
    <row r="21" spans="1:12" ht="15">
      <c r="A21" s="1">
        <v>50</v>
      </c>
      <c r="B21" s="3">
        <f t="shared" si="0"/>
        <v>1.4306106954134885</v>
      </c>
      <c r="C21" s="3">
        <f t="shared" si="1"/>
        <v>0.477653359950803</v>
      </c>
      <c r="D21" s="3">
        <f t="shared" si="2"/>
        <v>80.15828274317391</v>
      </c>
      <c r="E21" s="3">
        <f t="shared" si="3"/>
        <v>139.51826242477222</v>
      </c>
      <c r="F21" s="1">
        <f t="shared" si="4"/>
        <v>-3.6489903058871063</v>
      </c>
      <c r="G21" s="1">
        <f t="shared" si="5"/>
        <v>2.950584258107105</v>
      </c>
      <c r="H21" s="1">
        <f t="shared" si="6"/>
        <v>81.96795497346861</v>
      </c>
      <c r="I21" s="1">
        <f t="shared" si="7"/>
        <v>27.367521595424154</v>
      </c>
      <c r="J21" s="1">
        <f t="shared" si="8"/>
        <v>54.60043337804446</v>
      </c>
      <c r="K21" s="1">
        <f t="shared" si="9"/>
        <v>82.7558533713887</v>
      </c>
      <c r="L21" s="1">
        <f t="shared" si="10"/>
        <v>58.3308416352274</v>
      </c>
    </row>
    <row r="22" spans="1:12" ht="15">
      <c r="A22" s="1">
        <v>60</v>
      </c>
      <c r="B22" s="3">
        <f t="shared" si="0"/>
        <v>1.4933492801769268</v>
      </c>
      <c r="C22" s="3">
        <f t="shared" si="1"/>
        <v>0.42207131889709465</v>
      </c>
      <c r="D22" s="3">
        <f t="shared" si="2"/>
        <v>81.3329156540833</v>
      </c>
      <c r="E22" s="3">
        <f t="shared" si="3"/>
        <v>139.64029450492907</v>
      </c>
      <c r="F22" s="1">
        <f t="shared" si="4"/>
        <v>-2.7615680307115937</v>
      </c>
      <c r="G22" s="1">
        <f t="shared" si="5"/>
        <v>4.166600636402284</v>
      </c>
      <c r="H22" s="1">
        <f t="shared" si="6"/>
        <v>85.5626110930374</v>
      </c>
      <c r="I22" s="1">
        <f t="shared" si="7"/>
        <v>24.18290522632379</v>
      </c>
      <c r="J22" s="1">
        <f t="shared" si="8"/>
        <v>61.379705866713614</v>
      </c>
      <c r="K22" s="1">
        <f t="shared" si="9"/>
        <v>57.92692943372006</v>
      </c>
      <c r="L22" s="1">
        <f t="shared" si="10"/>
        <v>44.11937697958854</v>
      </c>
    </row>
    <row r="23" spans="1:12" ht="15">
      <c r="A23" s="1">
        <v>70</v>
      </c>
      <c r="B23" s="3">
        <f t="shared" si="0"/>
        <v>1.5739096109365953</v>
      </c>
      <c r="C23" s="3">
        <f t="shared" si="1"/>
        <v>0.38003701708033866</v>
      </c>
      <c r="D23" s="3">
        <f t="shared" si="2"/>
        <v>80.34146837407773</v>
      </c>
      <c r="E23" s="3">
        <f t="shared" si="3"/>
        <v>139.43969324174586</v>
      </c>
      <c r="F23" s="1">
        <f t="shared" si="4"/>
        <v>-2.0841955418050944</v>
      </c>
      <c r="G23" s="1">
        <f t="shared" si="5"/>
        <v>5.012982214730332</v>
      </c>
      <c r="H23" s="1">
        <f t="shared" si="6"/>
        <v>90.17837804174435</v>
      </c>
      <c r="I23" s="1">
        <f t="shared" si="7"/>
        <v>21.774517137444587</v>
      </c>
      <c r="J23" s="1">
        <f t="shared" si="8"/>
        <v>68.40386090429976</v>
      </c>
      <c r="K23" s="1">
        <f t="shared" si="9"/>
        <v>40.030830006001175</v>
      </c>
      <c r="L23" s="1">
        <f t="shared" si="10"/>
        <v>34.138156252296675</v>
      </c>
    </row>
    <row r="24" spans="1:12" ht="15">
      <c r="A24" s="1">
        <v>80</v>
      </c>
      <c r="B24" s="3">
        <f t="shared" si="0"/>
        <v>1.6667852696565235</v>
      </c>
      <c r="C24" s="3">
        <f t="shared" si="1"/>
        <v>0.3484865611662283</v>
      </c>
      <c r="D24" s="3">
        <f t="shared" si="2"/>
        <v>77.77558082568942</v>
      </c>
      <c r="E24" s="3">
        <f t="shared" si="3"/>
        <v>138.80892454905927</v>
      </c>
      <c r="F24" s="1">
        <f t="shared" si="4"/>
        <v>-1.5504800669790995</v>
      </c>
      <c r="G24" s="1">
        <f t="shared" si="5"/>
        <v>5.591775057642051</v>
      </c>
      <c r="H24" s="1">
        <f t="shared" si="6"/>
        <v>95.49976130589363</v>
      </c>
      <c r="I24" s="1">
        <f t="shared" si="7"/>
        <v>19.966809171852493</v>
      </c>
      <c r="J24" s="1">
        <f t="shared" si="8"/>
        <v>75.53295213404114</v>
      </c>
      <c r="K24" s="1">
        <f t="shared" si="9"/>
        <v>26.935710881813396</v>
      </c>
      <c r="L24" s="1">
        <f t="shared" si="10"/>
        <v>27.503243048277106</v>
      </c>
    </row>
    <row r="25" spans="1:12" ht="15">
      <c r="A25" s="1">
        <v>90</v>
      </c>
      <c r="B25" s="3">
        <f t="shared" si="0"/>
        <v>1.7679437889089655</v>
      </c>
      <c r="C25" s="3">
        <f t="shared" si="1"/>
        <v>0.32537780247276105</v>
      </c>
      <c r="D25" s="3">
        <f t="shared" si="2"/>
        <v>74.08971997449774</v>
      </c>
      <c r="E25" s="3">
        <f t="shared" si="3"/>
        <v>137.65609282502675</v>
      </c>
      <c r="F25" s="1">
        <f t="shared" si="4"/>
        <v>-1.1095186921542008</v>
      </c>
      <c r="G25" s="1">
        <f t="shared" si="5"/>
        <v>5.971086764067223</v>
      </c>
      <c r="H25" s="1">
        <f t="shared" si="6"/>
        <v>101.29571752085144</v>
      </c>
      <c r="I25" s="1">
        <f t="shared" si="7"/>
        <v>18.64277482893057</v>
      </c>
      <c r="J25" s="1">
        <f t="shared" si="8"/>
        <v>82.65294269192087</v>
      </c>
      <c r="K25" s="1">
        <f t="shared" si="9"/>
        <v>16.928292799665613</v>
      </c>
      <c r="L25" s="1">
        <f t="shared" si="10"/>
        <v>23.392587273459032</v>
      </c>
    </row>
    <row r="26" spans="1:12" ht="15">
      <c r="A26" s="1">
        <v>100</v>
      </c>
      <c r="B26" s="3">
        <f t="shared" si="0"/>
        <v>1.8743052145630426</v>
      </c>
      <c r="C26" s="3">
        <f t="shared" si="1"/>
        <v>0.3094441911083804</v>
      </c>
      <c r="D26" s="3">
        <f t="shared" si="2"/>
        <v>69.63824208412379</v>
      </c>
      <c r="E26" s="3">
        <f t="shared" si="3"/>
        <v>135.93086643999908</v>
      </c>
      <c r="F26" s="1">
        <f t="shared" si="4"/>
        <v>-0.7225895721540367</v>
      </c>
      <c r="G26" s="1">
        <f t="shared" si="5"/>
        <v>6.193317026053697</v>
      </c>
      <c r="H26" s="1">
        <f t="shared" si="6"/>
        <v>107.38977831382455</v>
      </c>
      <c r="I26" s="1">
        <f t="shared" si="7"/>
        <v>17.72984614534987</v>
      </c>
      <c r="J26" s="1">
        <f t="shared" si="8"/>
        <v>89.65993216847468</v>
      </c>
      <c r="K26" s="1">
        <f t="shared" si="9"/>
        <v>8.75976909564161</v>
      </c>
      <c r="L26" s="1">
        <f t="shared" si="10"/>
        <v>21.238265880944095</v>
      </c>
    </row>
    <row r="27" spans="1:12" ht="15">
      <c r="A27" s="1">
        <v>110</v>
      </c>
      <c r="B27" s="3">
        <f t="shared" si="0"/>
        <v>1.983358338635803</v>
      </c>
      <c r="C27" s="3">
        <f t="shared" si="1"/>
        <v>0.3000211272973866</v>
      </c>
      <c r="D27" s="3">
        <f t="shared" si="2"/>
        <v>64.69793610469037</v>
      </c>
      <c r="E27" s="3">
        <f t="shared" si="3"/>
        <v>133.6338667386988</v>
      </c>
      <c r="F27" s="1">
        <f t="shared" si="4"/>
        <v>-0.35874982194557864</v>
      </c>
      <c r="G27" s="1">
        <f t="shared" si="5"/>
        <v>6.282226320713777</v>
      </c>
      <c r="H27" s="1">
        <f t="shared" si="6"/>
        <v>113.63806206591023</v>
      </c>
      <c r="I27" s="1">
        <f t="shared" si="7"/>
        <v>17.189944358897467</v>
      </c>
      <c r="J27" s="1">
        <f t="shared" si="8"/>
        <v>96.44811770701277</v>
      </c>
      <c r="K27" s="1">
        <f t="shared" si="9"/>
        <v>1.5209455225967103</v>
      </c>
      <c r="L27" s="1">
        <f t="shared" si="10"/>
        <v>20.707719344335754</v>
      </c>
    </row>
    <row r="28" spans="1:12" ht="15.75">
      <c r="A28" s="1">
        <v>120</v>
      </c>
      <c r="B28" s="3">
        <f t="shared" si="0"/>
        <v>2.092880881144466</v>
      </c>
      <c r="C28" s="3">
        <f t="shared" si="1"/>
        <v>0.2969429632929466</v>
      </c>
      <c r="D28" s="3">
        <f t="shared" si="2"/>
        <v>59.478385888731374</v>
      </c>
      <c r="E28" s="3">
        <f t="shared" si="3"/>
        <v>130.81903858296292</v>
      </c>
      <c r="F28" s="1">
        <f t="shared" si="4"/>
        <v>0.008727108020885348</v>
      </c>
      <c r="G28" s="1">
        <f t="shared" si="5"/>
        <v>6.247825375701526</v>
      </c>
      <c r="H28" s="1">
        <f t="shared" si="6"/>
        <v>119.91324151319877</v>
      </c>
      <c r="I28" s="1">
        <f t="shared" si="7"/>
        <v>17.01357855279397</v>
      </c>
      <c r="J28" s="1">
        <f t="shared" si="8"/>
        <v>102.8996629604048</v>
      </c>
      <c r="K28" s="1">
        <f t="shared" si="9"/>
        <v>-5.468518880218169</v>
      </c>
      <c r="L28" s="1">
        <f t="shared" si="10"/>
        <v>21.637849107303587</v>
      </c>
    </row>
    <row r="29" spans="1:12" ht="15.75">
      <c r="A29" s="1">
        <v>130</v>
      </c>
      <c r="B29" s="3">
        <f t="shared" si="0"/>
        <v>2.2007310514152154</v>
      </c>
      <c r="C29" s="3">
        <f t="shared" si="1"/>
        <v>0.30049114625081397</v>
      </c>
      <c r="D29" s="3">
        <f t="shared" si="2"/>
        <v>54.12371443185792</v>
      </c>
      <c r="E29" s="3">
        <f t="shared" si="3"/>
        <v>127.59220510534877</v>
      </c>
      <c r="F29" s="1">
        <f t="shared" si="4"/>
        <v>0.40459000939493617</v>
      </c>
      <c r="G29" s="1">
        <f t="shared" si="5"/>
        <v>6.089854917482671</v>
      </c>
      <c r="H29" s="1">
        <f t="shared" si="6"/>
        <v>126.09260108948003</v>
      </c>
      <c r="I29" s="1">
        <f t="shared" si="7"/>
        <v>17.216874461220012</v>
      </c>
      <c r="J29" s="1">
        <f t="shared" si="8"/>
        <v>108.87572662826001</v>
      </c>
      <c r="K29" s="1">
        <f t="shared" si="9"/>
        <v>-12.705893222363636</v>
      </c>
      <c r="L29" s="1">
        <f t="shared" si="10"/>
        <v>23.94806468009499</v>
      </c>
    </row>
    <row r="30" spans="1:12" ht="15.75">
      <c r="A30" s="1">
        <v>140</v>
      </c>
      <c r="B30" s="3">
        <f t="shared" si="0"/>
        <v>2.304697221716885</v>
      </c>
      <c r="C30" s="3">
        <f t="shared" si="1"/>
        <v>0.31136641679737753</v>
      </c>
      <c r="D30" s="3">
        <f t="shared" si="2"/>
        <v>48.70919902336297</v>
      </c>
      <c r="E30" s="3">
        <f t="shared" si="3"/>
        <v>124.10551698678957</v>
      </c>
      <c r="F30" s="1">
        <f t="shared" si="4"/>
        <v>0.8520036570851823</v>
      </c>
      <c r="G30" s="1">
        <f t="shared" si="5"/>
        <v>5.80123376342139</v>
      </c>
      <c r="H30" s="1">
        <f t="shared" si="6"/>
        <v>132.04942385990404</v>
      </c>
      <c r="I30" s="1">
        <f t="shared" si="7"/>
        <v>17.839981564601032</v>
      </c>
      <c r="J30" s="1">
        <f t="shared" si="8"/>
        <v>114.209442295303</v>
      </c>
      <c r="K30" s="1">
        <f t="shared" si="9"/>
        <v>-20.458845425156916</v>
      </c>
      <c r="L30" s="1">
        <f t="shared" si="10"/>
        <v>27.51049480063981</v>
      </c>
    </row>
    <row r="31" spans="1:12" ht="15.75">
      <c r="A31" s="1">
        <v>150</v>
      </c>
      <c r="B31" s="3">
        <f t="shared" si="0"/>
        <v>2.4024203878739128</v>
      </c>
      <c r="C31" s="3">
        <f t="shared" si="1"/>
        <v>0.33064479700312566</v>
      </c>
      <c r="D31" s="3">
        <f t="shared" si="2"/>
        <v>43.23711659486098</v>
      </c>
      <c r="E31" s="3">
        <f t="shared" si="3"/>
        <v>120.5448972707268</v>
      </c>
      <c r="F31" s="1">
        <f t="shared" si="4"/>
        <v>1.3700959927110479</v>
      </c>
      <c r="G31" s="1">
        <f t="shared" si="5"/>
        <v>5.373271556454427</v>
      </c>
      <c r="H31" s="1">
        <f t="shared" si="6"/>
        <v>137.6485488413574</v>
      </c>
      <c r="I31" s="1">
        <f t="shared" si="7"/>
        <v>18.944551386238953</v>
      </c>
      <c r="J31" s="1">
        <f t="shared" si="8"/>
        <v>118.70399745511845</v>
      </c>
      <c r="K31" s="1">
        <f t="shared" si="9"/>
        <v>-28.609976529064017</v>
      </c>
      <c r="L31" s="1">
        <f t="shared" si="10"/>
        <v>31.95194667823825</v>
      </c>
    </row>
    <row r="32" spans="1:12" ht="15.75">
      <c r="A32" s="1">
        <v>160</v>
      </c>
      <c r="B32" s="3">
        <f t="shared" si="0"/>
        <v>2.4914354965546432</v>
      </c>
      <c r="C32" s="3">
        <f t="shared" si="1"/>
        <v>0.3596579448688234</v>
      </c>
      <c r="D32" s="3">
        <f t="shared" si="2"/>
        <v>37.63857375671939</v>
      </c>
      <c r="E32" s="3">
        <f t="shared" si="3"/>
        <v>117.10579546208618</v>
      </c>
      <c r="F32" s="1">
        <f t="shared" si="4"/>
        <v>1.9676580846543126</v>
      </c>
      <c r="G32" s="1">
        <f t="shared" si="5"/>
        <v>4.804237571890198</v>
      </c>
      <c r="H32" s="1">
        <f t="shared" si="6"/>
        <v>142.7487388816616</v>
      </c>
      <c r="I32" s="1">
        <f t="shared" si="7"/>
        <v>20.606882309332423</v>
      </c>
      <c r="J32" s="1">
        <f t="shared" si="8"/>
        <v>122.14185657232919</v>
      </c>
      <c r="K32" s="1">
        <f t="shared" si="9"/>
        <v>-36.449482851088</v>
      </c>
      <c r="L32" s="1">
        <f t="shared" si="10"/>
        <v>36.42934204925367</v>
      </c>
    </row>
    <row r="33" spans="1:12" ht="15.75">
      <c r="A33" s="1">
        <v>170</v>
      </c>
      <c r="B33" s="3">
        <f t="shared" si="0"/>
        <v>2.5693887251486225</v>
      </c>
      <c r="C33" s="3">
        <f t="shared" si="1"/>
        <v>0.3997347704919853</v>
      </c>
      <c r="D33" s="3">
        <f t="shared" si="2"/>
        <v>31.790559652860644</v>
      </c>
      <c r="E33" s="3">
        <f t="shared" si="3"/>
        <v>113.95413088266741</v>
      </c>
      <c r="F33" s="1">
        <f t="shared" si="4"/>
        <v>2.6340660734122063</v>
      </c>
      <c r="G33" s="1">
        <f t="shared" si="5"/>
        <v>4.110420573969929</v>
      </c>
      <c r="H33" s="1">
        <f t="shared" si="6"/>
        <v>147.21512987951516</v>
      </c>
      <c r="I33" s="1">
        <f t="shared" si="7"/>
        <v>22.903115273821353</v>
      </c>
      <c r="J33" s="1">
        <f t="shared" si="8"/>
        <v>124.3120146056938</v>
      </c>
      <c r="K33" s="1">
        <f t="shared" si="9"/>
        <v>-42.65419804169115</v>
      </c>
      <c r="L33" s="1">
        <f t="shared" si="10"/>
        <v>39.5865187715068</v>
      </c>
    </row>
    <row r="34" spans="1:12" ht="15.75">
      <c r="A34" s="1">
        <v>180</v>
      </c>
      <c r="B34" s="3">
        <f t="shared" si="0"/>
        <v>2.6344276925702945</v>
      </c>
      <c r="C34" s="3">
        <f t="shared" si="1"/>
        <v>0.45179950695062704</v>
      </c>
      <c r="D34" s="3">
        <f t="shared" si="2"/>
        <v>25.55502466434929</v>
      </c>
      <c r="E34" s="3">
        <f t="shared" si="3"/>
        <v>111.17845559234958</v>
      </c>
      <c r="F34" s="1">
        <f t="shared" si="4"/>
        <v>3.333333333333333</v>
      </c>
      <c r="G34" s="1">
        <f t="shared" si="5"/>
        <v>3.333333333333334</v>
      </c>
      <c r="H34" s="1">
        <f t="shared" si="6"/>
        <v>150.94158821666582</v>
      </c>
      <c r="I34" s="1">
        <f t="shared" si="7"/>
        <v>25.88620493436243</v>
      </c>
      <c r="J34" s="1">
        <f t="shared" si="8"/>
        <v>125.0553832823034</v>
      </c>
      <c r="K34" s="1">
        <f t="shared" si="9"/>
        <v>-45.792917007887645</v>
      </c>
      <c r="L34" s="1">
        <f t="shared" si="10"/>
        <v>39.99373905784419</v>
      </c>
    </row>
    <row r="35" spans="1:12" ht="15.75">
      <c r="A35" s="1">
        <v>190</v>
      </c>
      <c r="B35" s="3">
        <f t="shared" si="0"/>
        <v>2.6856124010841973</v>
      </c>
      <c r="C35" s="3">
        <f t="shared" si="1"/>
        <v>0.5159584464275605</v>
      </c>
      <c r="D35" s="3">
        <f t="shared" si="2"/>
        <v>18.833963557074185</v>
      </c>
      <c r="E35" s="3">
        <f t="shared" si="3"/>
        <v>108.75450331635415</v>
      </c>
      <c r="F35" s="1">
        <f t="shared" si="4"/>
        <v>4.009940557631987</v>
      </c>
      <c r="G35" s="1">
        <f t="shared" si="5"/>
        <v>2.5335860570742623</v>
      </c>
      <c r="H35" s="1">
        <f t="shared" si="6"/>
        <v>153.8742559901198</v>
      </c>
      <c r="I35" s="1">
        <f t="shared" si="7"/>
        <v>29.562241384426006</v>
      </c>
      <c r="J35" s="1">
        <f t="shared" si="8"/>
        <v>124.31201460569379</v>
      </c>
      <c r="K35" s="1">
        <f t="shared" si="9"/>
        <v>-45.261859179415396</v>
      </c>
      <c r="L35" s="1">
        <f t="shared" si="10"/>
        <v>36.97885763378253</v>
      </c>
    </row>
    <row r="36" spans="1:12" ht="15.75">
      <c r="A36" s="1">
        <v>200</v>
      </c>
      <c r="B36" s="3">
        <f t="shared" si="0"/>
        <v>2.7230851100086935</v>
      </c>
      <c r="C36" s="3">
        <f t="shared" si="1"/>
        <v>0.5913075583228734</v>
      </c>
      <c r="D36" s="3">
        <f t="shared" si="2"/>
        <v>11.617434936063823</v>
      </c>
      <c r="E36" s="3">
        <f t="shared" si="3"/>
        <v>106.54813623833367</v>
      </c>
      <c r="F36" s="1">
        <f t="shared" si="4"/>
        <v>4.607203643057879</v>
      </c>
      <c r="G36" s="1">
        <f t="shared" si="5"/>
        <v>1.770624155821999</v>
      </c>
      <c r="H36" s="1">
        <f t="shared" si="6"/>
        <v>156.02128405841563</v>
      </c>
      <c r="I36" s="1">
        <f t="shared" si="7"/>
        <v>33.87942748608642</v>
      </c>
      <c r="J36" s="1">
        <f t="shared" si="8"/>
        <v>122.1418565723292</v>
      </c>
      <c r="K36" s="1">
        <f t="shared" si="9"/>
        <v>-41.79939485096341</v>
      </c>
      <c r="L36" s="1">
        <f t="shared" si="10"/>
        <v>31.07943004937833</v>
      </c>
    </row>
    <row r="37" spans="1:12" ht="15.75">
      <c r="A37" s="1">
        <v>210</v>
      </c>
      <c r="B37" s="3">
        <f t="shared" si="0"/>
        <v>2.747859117325995</v>
      </c>
      <c r="C37" s="3">
        <f t="shared" si="1"/>
        <v>0.676083526455208</v>
      </c>
      <c r="D37" s="3">
        <f t="shared" si="2"/>
        <v>4.000430733485736</v>
      </c>
      <c r="E37" s="3">
        <f t="shared" si="3"/>
        <v>104.36177960729556</v>
      </c>
      <c r="F37" s="1">
        <f t="shared" si="4"/>
        <v>5.085523119145311</v>
      </c>
      <c r="G37" s="1">
        <f t="shared" si="5"/>
        <v>1.0823475554019277</v>
      </c>
      <c r="H37" s="1">
        <f t="shared" si="6"/>
        <v>157.44073011932323</v>
      </c>
      <c r="I37" s="1">
        <f t="shared" si="7"/>
        <v>38.73673266420476</v>
      </c>
      <c r="J37" s="1">
        <f t="shared" si="8"/>
        <v>118.70399745511847</v>
      </c>
      <c r="K37" s="1">
        <f t="shared" si="9"/>
        <v>-36.98506711588928</v>
      </c>
      <c r="L37" s="1">
        <f t="shared" si="10"/>
        <v>23.576856091412953</v>
      </c>
    </row>
    <row r="38" spans="1:12" ht="15.75">
      <c r="A38" s="1">
        <v>220</v>
      </c>
      <c r="B38" s="3">
        <f t="shared" si="0"/>
        <v>2.7613622307354935</v>
      </c>
      <c r="C38" s="3">
        <f t="shared" si="1"/>
        <v>0.7680314258159862</v>
      </c>
      <c r="D38" s="3">
        <f t="shared" si="2"/>
        <v>-3.8343273646364793</v>
      </c>
      <c r="E38" s="3">
        <f t="shared" si="3"/>
        <v>101.99985125183652</v>
      </c>
      <c r="F38" s="1">
        <f t="shared" si="4"/>
        <v>5.427840259253827</v>
      </c>
      <c r="G38" s="1">
        <f t="shared" si="5"/>
        <v>0.4786101529176217</v>
      </c>
      <c r="H38" s="1">
        <f t="shared" si="6"/>
        <v>158.214401527974</v>
      </c>
      <c r="I38" s="1">
        <f t="shared" si="7"/>
        <v>44.004959232670984</v>
      </c>
      <c r="J38" s="1">
        <f t="shared" si="8"/>
        <v>114.209442295303</v>
      </c>
      <c r="K38" s="1">
        <f t="shared" si="9"/>
        <v>-32.32004345002687</v>
      </c>
      <c r="L38" s="1">
        <f t="shared" si="10"/>
        <v>15.649296775769873</v>
      </c>
    </row>
    <row r="39" spans="1:12" ht="15.75">
      <c r="A39" s="1">
        <v>230</v>
      </c>
      <c r="B39" s="3">
        <f t="shared" si="0"/>
        <v>2.764991814228247</v>
      </c>
      <c r="C39" s="3">
        <f t="shared" si="1"/>
        <v>0.8647519090638455</v>
      </c>
      <c r="D39" s="3">
        <f t="shared" si="2"/>
        <v>-11.65041356102994</v>
      </c>
      <c r="E39" s="3">
        <f t="shared" si="3"/>
        <v>99.32289369727084</v>
      </c>
      <c r="F39" s="1">
        <f t="shared" si="4"/>
        <v>5.633000282501543</v>
      </c>
      <c r="G39" s="1">
        <f t="shared" si="5"/>
        <v>-0.05226462558618878</v>
      </c>
      <c r="H39" s="1">
        <f t="shared" si="6"/>
        <v>158.4223613434991</v>
      </c>
      <c r="I39" s="1">
        <f t="shared" si="7"/>
        <v>49.5466347152391</v>
      </c>
      <c r="J39" s="1">
        <f t="shared" si="8"/>
        <v>108.87572662826</v>
      </c>
      <c r="K39" s="1">
        <f t="shared" si="9"/>
        <v>-28.742462368946747</v>
      </c>
      <c r="L39" s="1">
        <f t="shared" si="10"/>
        <v>7.911495533511899</v>
      </c>
    </row>
    <row r="40" spans="1:12" ht="15.75">
      <c r="A40" s="1">
        <v>240</v>
      </c>
      <c r="B40" s="3">
        <f t="shared" si="0"/>
        <v>2.75982722564813</v>
      </c>
      <c r="C40" s="3">
        <f t="shared" si="1"/>
        <v>0.9638893077966105</v>
      </c>
      <c r="D40" s="3">
        <f t="shared" si="2"/>
        <v>-19.190275881355703</v>
      </c>
      <c r="E40" s="3">
        <f t="shared" si="3"/>
        <v>96.27782666577411</v>
      </c>
      <c r="F40" s="1">
        <f t="shared" si="4"/>
        <v>5.705558606264826</v>
      </c>
      <c r="G40" s="1">
        <f t="shared" si="5"/>
        <v>-0.5335396614158106</v>
      </c>
      <c r="H40" s="1">
        <f t="shared" si="6"/>
        <v>158.12645221493696</v>
      </c>
      <c r="I40" s="1">
        <f t="shared" si="7"/>
        <v>55.22678925453214</v>
      </c>
      <c r="J40" s="1">
        <f t="shared" si="8"/>
        <v>102.89966296040481</v>
      </c>
      <c r="K40" s="1">
        <f t="shared" si="9"/>
        <v>-26.677304279020777</v>
      </c>
      <c r="L40" s="1">
        <f t="shared" si="10"/>
        <v>0.42906370850103154</v>
      </c>
    </row>
    <row r="41" spans="1:12" ht="15.75">
      <c r="A41" s="1">
        <v>250</v>
      </c>
      <c r="B41" s="3">
        <f t="shared" si="0"/>
        <v>2.7464937356017325</v>
      </c>
      <c r="C41" s="3">
        <f t="shared" si="1"/>
        <v>1.0631565242633154</v>
      </c>
      <c r="D41" s="3">
        <f t="shared" si="2"/>
        <v>-26.198141681639356</v>
      </c>
      <c r="E41" s="3">
        <f t="shared" si="3"/>
        <v>92.90877115797784</v>
      </c>
      <c r="F41" s="1">
        <f t="shared" si="4"/>
        <v>5.647754153051098</v>
      </c>
      <c r="G41" s="1">
        <f t="shared" si="5"/>
        <v>-0.993221989608257</v>
      </c>
      <c r="H41" s="1">
        <f t="shared" si="6"/>
        <v>157.36249950909868</v>
      </c>
      <c r="I41" s="1">
        <f t="shared" si="7"/>
        <v>60.91438180208587</v>
      </c>
      <c r="J41" s="1">
        <f t="shared" si="8"/>
        <v>96.44811770701281</v>
      </c>
      <c r="K41" s="1">
        <f t="shared" si="9"/>
        <v>-26.28578723247332</v>
      </c>
      <c r="L41" s="1">
        <f t="shared" si="10"/>
        <v>-7.09901341073433</v>
      </c>
    </row>
    <row r="42" spans="1:12" ht="15.75">
      <c r="A42" s="1">
        <v>260</v>
      </c>
      <c r="B42" s="3">
        <f t="shared" si="0"/>
        <v>2.7251078611759008</v>
      </c>
      <c r="C42" s="3">
        <f t="shared" si="1"/>
        <v>1.1602468377212387</v>
      </c>
      <c r="D42" s="3">
        <f t="shared" si="2"/>
        <v>-32.43270651040915</v>
      </c>
      <c r="E42" s="3">
        <f t="shared" si="3"/>
        <v>89.35811075034513</v>
      </c>
      <c r="F42" s="1">
        <f t="shared" si="4"/>
        <v>5.454434056167653</v>
      </c>
      <c r="G42" s="1">
        <f t="shared" si="5"/>
        <v>-1.4614725420400785</v>
      </c>
      <c r="H42" s="1">
        <f t="shared" si="6"/>
        <v>156.13717916330177</v>
      </c>
      <c r="I42" s="1">
        <f t="shared" si="7"/>
        <v>66.4772469948271</v>
      </c>
      <c r="J42" s="1">
        <f t="shared" si="8"/>
        <v>89.65993216847467</v>
      </c>
      <c r="K42" s="1">
        <f t="shared" si="9"/>
        <v>-27.682664348270738</v>
      </c>
      <c r="L42" s="1">
        <f t="shared" si="10"/>
        <v>-15.204167562968232</v>
      </c>
    </row>
    <row r="43" spans="1:12" ht="15.75">
      <c r="A43" s="1">
        <v>270</v>
      </c>
      <c r="B43" s="3">
        <f t="shared" si="0"/>
        <v>2.695239006910578</v>
      </c>
      <c r="C43" s="3">
        <f t="shared" si="1"/>
        <v>1.2526730204743732</v>
      </c>
      <c r="D43" s="3">
        <f t="shared" si="2"/>
        <v>-37.67104227532275</v>
      </c>
      <c r="E43" s="3">
        <f t="shared" si="3"/>
        <v>85.86543167461426</v>
      </c>
      <c r="F43" s="1">
        <f t="shared" si="4"/>
        <v>5.1095186921542</v>
      </c>
      <c r="G43" s="1">
        <f t="shared" si="5"/>
        <v>-1.971086764067223</v>
      </c>
      <c r="H43" s="1">
        <f t="shared" si="6"/>
        <v>154.42581987500742</v>
      </c>
      <c r="I43" s="1">
        <f t="shared" si="7"/>
        <v>71.77287718308655</v>
      </c>
      <c r="J43" s="1">
        <f t="shared" si="8"/>
        <v>82.65294269192087</v>
      </c>
      <c r="K43" s="1">
        <f t="shared" si="9"/>
        <v>-31.07170720033439</v>
      </c>
      <c r="L43" s="1">
        <f t="shared" si="10"/>
        <v>-24.607412726540957</v>
      </c>
    </row>
    <row r="44" spans="1:12" ht="15.75">
      <c r="A44" s="1">
        <v>280</v>
      </c>
      <c r="B44" s="3">
        <f t="shared" si="0"/>
        <v>2.6558455696136836</v>
      </c>
      <c r="C44" s="3">
        <f t="shared" si="1"/>
        <v>1.3375468611233878</v>
      </c>
      <c r="D44" s="3">
        <f t="shared" si="2"/>
        <v>-41.703756260057624</v>
      </c>
      <c r="E44" s="3">
        <f t="shared" si="3"/>
        <v>82.76864158023193</v>
      </c>
      <c r="F44" s="1">
        <f t="shared" si="4"/>
        <v>4.582498181889511</v>
      </c>
      <c r="G44" s="1">
        <f t="shared" si="5"/>
        <v>-2.5597569427316405</v>
      </c>
      <c r="H44" s="1">
        <f t="shared" si="6"/>
        <v>152.16874217738214</v>
      </c>
      <c r="I44" s="1">
        <f t="shared" si="7"/>
        <v>76.63579004334098</v>
      </c>
      <c r="J44" s="1">
        <f t="shared" si="8"/>
        <v>75.53295213404117</v>
      </c>
      <c r="K44" s="1">
        <f t="shared" si="9"/>
        <v>-36.817816922977286</v>
      </c>
      <c r="L44" s="1">
        <f t="shared" si="10"/>
        <v>-36.250284756513565</v>
      </c>
    </row>
    <row r="45" spans="1:12" ht="15.75">
      <c r="A45" s="1">
        <v>290</v>
      </c>
      <c r="B45" s="3">
        <f t="shared" si="0"/>
        <v>2.6051634844793674</v>
      </c>
      <c r="C45" s="3">
        <f t="shared" si="1"/>
        <v>1.4112908906231103</v>
      </c>
      <c r="D45" s="3">
        <f t="shared" si="2"/>
        <v>-44.31856275134651</v>
      </c>
      <c r="E45" s="3">
        <f t="shared" si="3"/>
        <v>80.50863450556518</v>
      </c>
      <c r="F45" s="1">
        <f t="shared" si="4"/>
        <v>3.8241004032737855</v>
      </c>
      <c r="G45" s="1">
        <f t="shared" si="5"/>
        <v>-3.2730773532616397</v>
      </c>
      <c r="H45" s="1">
        <f t="shared" si="6"/>
        <v>149.2648726022631</v>
      </c>
      <c r="I45" s="1">
        <f t="shared" si="7"/>
        <v>80.8610116979633</v>
      </c>
      <c r="J45" s="1">
        <f t="shared" si="8"/>
        <v>68.40386090429979</v>
      </c>
      <c r="K45" s="1">
        <f t="shared" si="9"/>
        <v>-45.455102216077144</v>
      </c>
      <c r="L45" s="1">
        <f t="shared" si="10"/>
        <v>-51.347775969781665</v>
      </c>
    </row>
    <row r="46" spans="1:12" ht="15.75">
      <c r="A46" s="1">
        <v>300</v>
      </c>
      <c r="B46" s="3">
        <f t="shared" si="0"/>
        <v>2.540546831373524</v>
      </c>
      <c r="C46" s="3">
        <f t="shared" si="1"/>
        <v>1.4692688700936922</v>
      </c>
      <c r="D46" s="3">
        <f t="shared" si="2"/>
        <v>-45.26558460616748</v>
      </c>
      <c r="E46" s="3">
        <f t="shared" si="3"/>
        <v>79.63474010784702</v>
      </c>
      <c r="F46" s="1">
        <f t="shared" si="4"/>
        <v>2.761568030711591</v>
      </c>
      <c r="G46" s="1">
        <f t="shared" si="5"/>
        <v>-4.166600636402286</v>
      </c>
      <c r="H46" s="1">
        <f t="shared" si="6"/>
        <v>145.56261109303736</v>
      </c>
      <c r="I46" s="1">
        <f t="shared" si="7"/>
        <v>84.18290522632378</v>
      </c>
      <c r="J46" s="1">
        <f t="shared" si="8"/>
        <v>61.37970586671358</v>
      </c>
      <c r="K46" s="1">
        <f t="shared" si="9"/>
        <v>-57.54312440420514</v>
      </c>
      <c r="L46" s="1">
        <f t="shared" si="10"/>
        <v>-71.35067685833664</v>
      </c>
    </row>
    <row r="47" spans="1:12" ht="15.75">
      <c r="A47" s="1">
        <v>310</v>
      </c>
      <c r="B47" s="3">
        <f t="shared" si="0"/>
        <v>2.4583116602241866</v>
      </c>
      <c r="C47" s="3">
        <f t="shared" si="1"/>
        <v>1.5053543247615009</v>
      </c>
      <c r="D47" s="3">
        <f t="shared" si="2"/>
        <v>-44.19373431941207</v>
      </c>
      <c r="E47" s="3">
        <f t="shared" si="3"/>
        <v>80.79806495520425</v>
      </c>
      <c r="F47" s="1">
        <f t="shared" si="4"/>
        <v>1.2974636907462644</v>
      </c>
      <c r="G47" s="1">
        <f t="shared" si="5"/>
        <v>-5.302110873247948</v>
      </c>
      <c r="H47" s="1">
        <f t="shared" si="6"/>
        <v>140.85088285864433</v>
      </c>
      <c r="I47" s="1">
        <f t="shared" si="7"/>
        <v>86.25044948059987</v>
      </c>
      <c r="J47" s="1">
        <f t="shared" si="8"/>
        <v>54.60043337804446</v>
      </c>
      <c r="K47" s="1">
        <f t="shared" si="9"/>
        <v>-73.06801449600344</v>
      </c>
      <c r="L47" s="1">
        <f t="shared" si="10"/>
        <v>-97.49302623216478</v>
      </c>
    </row>
    <row r="48" spans="1:12" ht="15.75">
      <c r="A48" s="1">
        <v>320</v>
      </c>
      <c r="B48" s="3">
        <f t="shared" si="0"/>
        <v>2.3537844917106496</v>
      </c>
      <c r="C48" s="3">
        <f t="shared" si="1"/>
        <v>1.5115962525272866</v>
      </c>
      <c r="D48" s="3">
        <f t="shared" si="2"/>
        <v>-40.55013306767786</v>
      </c>
      <c r="E48" s="3">
        <f t="shared" si="3"/>
        <v>84.69367822915655</v>
      </c>
      <c r="F48" s="1">
        <f t="shared" si="4"/>
        <v>-0.6743386693395202</v>
      </c>
      <c r="G48" s="1">
        <f t="shared" si="5"/>
        <v>-6.724394174109539</v>
      </c>
      <c r="H48" s="1">
        <f t="shared" si="6"/>
        <v>134.86191725836593</v>
      </c>
      <c r="I48" s="1">
        <f t="shared" si="7"/>
        <v>86.60808559760493</v>
      </c>
      <c r="J48" s="1">
        <f t="shared" si="8"/>
        <v>48.25383166076101</v>
      </c>
      <c r="K48" s="1">
        <f t="shared" si="9"/>
        <v>-89.62914793145877</v>
      </c>
      <c r="L48" s="1">
        <f t="shared" si="10"/>
        <v>-129.06571960968387</v>
      </c>
    </row>
    <row r="49" spans="1:12" ht="15.75">
      <c r="A49" s="1">
        <v>330</v>
      </c>
      <c r="B49" s="3">
        <f t="shared" si="0"/>
        <v>2.2221398529548937</v>
      </c>
      <c r="C49" s="3">
        <f t="shared" si="1"/>
        <v>1.4785498662971186</v>
      </c>
      <c r="D49" s="3">
        <f t="shared" si="2"/>
        <v>-33.472382595511384</v>
      </c>
      <c r="E49" s="3">
        <f t="shared" si="3"/>
        <v>91.85837529735139</v>
      </c>
      <c r="F49" s="1">
        <f t="shared" si="4"/>
        <v>-3.2001189445676417</v>
      </c>
      <c r="G49" s="1">
        <f t="shared" si="5"/>
        <v>-8.387083356839927</v>
      </c>
      <c r="H49" s="1">
        <f t="shared" si="6"/>
        <v>127.31923506213677</v>
      </c>
      <c r="I49" s="1">
        <f t="shared" si="7"/>
        <v>84.71466713845705</v>
      </c>
      <c r="J49" s="1">
        <f t="shared" si="8"/>
        <v>42.604567923679724</v>
      </c>
      <c r="K49" s="1">
        <f t="shared" si="9"/>
        <v>-98.25761457597301</v>
      </c>
      <c r="L49" s="1">
        <f t="shared" si="10"/>
        <v>-158.8446223776833</v>
      </c>
    </row>
    <row r="50" spans="1:12" ht="15.75">
      <c r="A50" s="1">
        <v>340</v>
      </c>
      <c r="B50" s="3">
        <f t="shared" si="0"/>
        <v>2.061276720632806</v>
      </c>
      <c r="C50" s="3">
        <f t="shared" si="1"/>
        <v>1.3976699351062145</v>
      </c>
      <c r="D50" s="3">
        <f t="shared" si="2"/>
        <v>-21.850264767969335</v>
      </c>
      <c r="E50" s="3">
        <f t="shared" si="3"/>
        <v>102.18334190543318</v>
      </c>
      <c r="F50" s="1">
        <f t="shared" si="4"/>
        <v>-6.090778079563969</v>
      </c>
      <c r="G50" s="1">
        <f t="shared" si="5"/>
        <v>-9.990086976755212</v>
      </c>
      <c r="H50" s="1">
        <f t="shared" si="6"/>
        <v>118.10245650082666</v>
      </c>
      <c r="I50" s="1">
        <f t="shared" si="7"/>
        <v>80.08058843390975</v>
      </c>
      <c r="J50" s="1">
        <f t="shared" si="8"/>
        <v>38.02186806691691</v>
      </c>
      <c r="K50" s="1">
        <f t="shared" si="9"/>
        <v>-78.39764053185432</v>
      </c>
      <c r="L50" s="1">
        <f t="shared" si="10"/>
        <v>-166.08456147826024</v>
      </c>
    </row>
    <row r="51" spans="1:12" ht="15.75">
      <c r="A51" s="1">
        <v>350</v>
      </c>
      <c r="B51" s="3">
        <f t="shared" si="0"/>
        <v>1.8778973893014392</v>
      </c>
      <c r="C51" s="3">
        <f t="shared" si="1"/>
        <v>1.2675652340901775</v>
      </c>
      <c r="D51" s="3">
        <f t="shared" si="2"/>
        <v>-4.998480988695313</v>
      </c>
      <c r="E51" s="3">
        <f t="shared" si="3"/>
        <v>114.21335858303775</v>
      </c>
      <c r="F51" s="1">
        <f t="shared" si="4"/>
        <v>-8.68701309621867</v>
      </c>
      <c r="G51" s="1">
        <f t="shared" si="5"/>
        <v>-10.814661023762655</v>
      </c>
      <c r="H51" s="1">
        <f t="shared" si="6"/>
        <v>107.5955947656082</v>
      </c>
      <c r="I51" s="1">
        <f t="shared" si="7"/>
        <v>72.6261381708794</v>
      </c>
      <c r="J51" s="1">
        <f t="shared" si="8"/>
        <v>34.9694565947288</v>
      </c>
      <c r="K51" s="1">
        <f t="shared" si="9"/>
        <v>-6.745053628584933</v>
      </c>
      <c r="L51" s="1">
        <f t="shared" si="10"/>
        <v>-120.93756014870492</v>
      </c>
    </row>
    <row r="52" spans="1:12" ht="15.75">
      <c r="A52" s="1">
        <v>360</v>
      </c>
      <c r="B52" s="3">
        <f t="shared" si="0"/>
        <v>1.6934788443791187</v>
      </c>
      <c r="C52" s="3">
        <f t="shared" si="1"/>
        <v>1.1020168676304682</v>
      </c>
      <c r="D52" s="3">
        <f t="shared" si="2"/>
        <v>15.895980916427657</v>
      </c>
      <c r="E52" s="3">
        <f t="shared" si="3"/>
        <v>125.15029546451139</v>
      </c>
      <c r="F52" s="1">
        <f t="shared" si="4"/>
        <v>-9.999999999999998</v>
      </c>
      <c r="G52" s="1">
        <f t="shared" si="5"/>
        <v>-9.999999999999998</v>
      </c>
      <c r="H52" s="1">
        <f t="shared" si="6"/>
        <v>97.02919047761543</v>
      </c>
      <c r="I52" s="1">
        <f t="shared" si="7"/>
        <v>63.14091546745294</v>
      </c>
      <c r="J52" s="1">
        <f t="shared" si="8"/>
        <v>33.88827501016249</v>
      </c>
      <c r="K52" s="1">
        <f t="shared" si="9"/>
        <v>101.28627431618003</v>
      </c>
      <c r="L52" s="1">
        <f t="shared" si="10"/>
        <v>-24.66034880764503</v>
      </c>
    </row>
    <row r="53" spans="1:5" ht="15.75">
      <c r="A53" s="1"/>
      <c r="B53" s="1"/>
      <c r="C53" s="1"/>
      <c r="D53" s="1"/>
      <c r="E53" s="1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  <row r="56" spans="1:5" ht="15.75">
      <c r="A56" s="1"/>
      <c r="B56" s="1"/>
      <c r="C56" s="1"/>
      <c r="D56" s="1"/>
      <c r="E56" s="1"/>
    </row>
    <row r="57" spans="1:5" ht="15.75">
      <c r="A57" s="1"/>
      <c r="B57" s="1"/>
      <c r="C57" s="1"/>
      <c r="D57" s="1"/>
      <c r="E57" s="1"/>
    </row>
    <row r="58" spans="1:5" ht="15.75">
      <c r="A58" s="1"/>
      <c r="B58" s="1"/>
      <c r="C58" s="1"/>
      <c r="D58" s="1"/>
      <c r="E58" s="1"/>
    </row>
    <row r="59" spans="1:5" ht="15.75">
      <c r="A59" s="1"/>
      <c r="B59" s="1"/>
      <c r="C59" s="1"/>
      <c r="D59" s="1"/>
      <c r="E59" s="1"/>
    </row>
    <row r="60" spans="1:5" ht="15.75">
      <c r="A60" s="1"/>
      <c r="B60" s="1"/>
      <c r="C60" s="1"/>
      <c r="D60" s="1"/>
      <c r="E60" s="1"/>
    </row>
    <row r="61" spans="1:5" ht="15.75">
      <c r="A61" s="1"/>
      <c r="B61" s="1"/>
      <c r="C61" s="1"/>
      <c r="D61" s="1"/>
      <c r="E61" s="1"/>
    </row>
    <row r="62" spans="1:5" ht="15.75">
      <c r="A62" s="1"/>
      <c r="B62" s="1"/>
      <c r="C62" s="1"/>
      <c r="D62" s="1"/>
      <c r="E62" s="1"/>
    </row>
    <row r="63" spans="1:5" ht="15.75">
      <c r="A63" s="1"/>
      <c r="B63" s="1"/>
      <c r="C63" s="1"/>
      <c r="D63" s="1"/>
      <c r="E63" s="1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  <row r="78" spans="1:5" ht="15.75">
      <c r="A78" s="1"/>
      <c r="B78" s="1"/>
      <c r="C78" s="1"/>
      <c r="D78" s="1"/>
      <c r="E78" s="1"/>
    </row>
    <row r="79" spans="1:5" ht="15.75">
      <c r="A79" s="1"/>
      <c r="B79" s="1"/>
      <c r="C79" s="1"/>
      <c r="D79" s="1"/>
      <c r="E79" s="1"/>
    </row>
    <row r="80" spans="1:5" ht="15.75">
      <c r="A80" s="1"/>
      <c r="B80" s="1"/>
      <c r="C80" s="1"/>
      <c r="D80" s="1"/>
      <c r="E80" s="1"/>
    </row>
    <row r="81" spans="1:5" ht="15.75">
      <c r="A81" s="1"/>
      <c r="B81" s="1"/>
      <c r="C81" s="1"/>
      <c r="D81" s="1"/>
      <c r="E81" s="1"/>
    </row>
    <row r="82" spans="1:5" ht="15.75">
      <c r="A82" s="1"/>
      <c r="B82" s="1"/>
      <c r="C82" s="1"/>
      <c r="D82" s="1"/>
      <c r="E82" s="1"/>
    </row>
    <row r="83" spans="1:5" ht="15.75">
      <c r="A83" s="1"/>
      <c r="B83" s="1"/>
      <c r="C83" s="1"/>
      <c r="D83" s="1"/>
      <c r="E83" s="1"/>
    </row>
    <row r="84" spans="1:5" ht="15.75">
      <c r="A84" s="1"/>
      <c r="B84" s="1"/>
      <c r="C84" s="1"/>
      <c r="D84" s="1"/>
      <c r="E84" s="1"/>
    </row>
    <row r="85" spans="1:5" ht="15.75">
      <c r="A85" s="1"/>
      <c r="B85" s="1"/>
      <c r="C85" s="1"/>
      <c r="D85" s="1"/>
      <c r="E85" s="1"/>
    </row>
    <row r="86" spans="1:5" ht="15.75">
      <c r="A86" s="1"/>
      <c r="B86" s="1"/>
      <c r="C86" s="1"/>
      <c r="D86" s="1"/>
      <c r="E86" s="1"/>
    </row>
    <row r="87" spans="1:5" ht="15.75">
      <c r="A87" s="1"/>
      <c r="B87" s="1"/>
      <c r="C87" s="1"/>
      <c r="D87" s="1"/>
      <c r="E87" s="1"/>
    </row>
    <row r="88" spans="1:5" ht="15.75">
      <c r="A88" s="1"/>
      <c r="B88" s="1"/>
      <c r="C88" s="1"/>
      <c r="D88" s="1"/>
      <c r="E88" s="1"/>
    </row>
    <row r="89" spans="1:5" ht="15.75">
      <c r="A89" s="1"/>
      <c r="B89" s="1"/>
      <c r="C89" s="1"/>
      <c r="D89" s="1"/>
      <c r="E89" s="1"/>
    </row>
    <row r="90" spans="1:5" ht="15.75">
      <c r="A90" s="1"/>
      <c r="B90" s="1"/>
      <c r="C90" s="1"/>
      <c r="D90" s="1"/>
      <c r="E90" s="1"/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</sheetData>
  <printOptions/>
  <pageMargins left="0.75" right="0.75" top="1" bottom="1" header="0.5" footer="0.5"/>
  <pageSetup horizontalDpi="600" verticalDpi="600" orientation="portrait" r:id="rId4"/>
  <rowBreaks count="1" manualBreakCount="1">
    <brk id="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Fourbar</dc:title>
  <dc:subject>Four Bar Analysis</dc:subject>
  <dc:creator>Prof. Dr. Eres Soylemez</dc:creator>
  <cp:keywords>Four-bar</cp:keywords>
  <dc:description>Displacement, Velocity and Acceleration analysis of a four-bar</dc:description>
  <cp:lastModifiedBy>soylemez</cp:lastModifiedBy>
  <dcterms:created xsi:type="dcterms:W3CDTF">2002-07-15T05:21:06Z</dcterms:created>
  <dcterms:modified xsi:type="dcterms:W3CDTF">2004-06-21T16:33:17Z</dcterms:modified>
  <cp:category>Mechanisms</cp:category>
  <cp:version/>
  <cp:contentType/>
  <cp:contentStatus/>
</cp:coreProperties>
</file>